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defaultThemeVersion="202300"/>
  <mc:AlternateContent xmlns:mc="http://schemas.openxmlformats.org/markup-compatibility/2006">
    <mc:Choice Requires="x15">
      <x15ac:absPath xmlns:x15ac="http://schemas.microsoft.com/office/spreadsheetml/2010/11/ac" url="S:\Support Serv\Contracts-Purchasing\2026\112-26 SCADA Radio Service Upgrades\2-Bid Documents\BidNet\2-Addendum\Addendum No. 1\"/>
    </mc:Choice>
  </mc:AlternateContent>
  <xr:revisionPtr revIDLastSave="0" documentId="13_ncr:1_{F006F872-D492-40D8-BE43-3FAAFF39ECA7}" xr6:coauthVersionLast="47" xr6:coauthVersionMax="47" xr10:uidLastSave="{00000000-0000-0000-0000-000000000000}"/>
  <bookViews>
    <workbookView xWindow="28680" yWindow="-120" windowWidth="29040" windowHeight="15720" tabRatio="763" activeTab="2" xr2:uid="{FC681371-F4A9-4603-BC88-CB12BFF7913D}"/>
  </bookViews>
  <sheets>
    <sheet name="Vendor Name" sheetId="5" r:id="rId1"/>
    <sheet name="Design &amp; Recommendation" sheetId="2" r:id="rId2"/>
    <sheet name="Implementation" sheetId="1" r:id="rId3"/>
    <sheet name="Sustainment" sheetId="4" r:id="rId4"/>
    <sheet name="Sustain. Vendor LCATs &amp; Rates" sheetId="6" r:id="rId5"/>
    <sheet name="Sustain. RFP LCATs &amp; Hours" sheetId="7" r:id="rId6"/>
    <sheet name="Proposal Summary" sheetId="3" r:id="rId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7" i="1" l="1"/>
  <c r="I8" i="1"/>
  <c r="I60" i="1"/>
  <c r="I15" i="1"/>
  <c r="I16" i="1"/>
  <c r="I13" i="1"/>
  <c r="I14" i="1"/>
  <c r="C17" i="3"/>
  <c r="C14" i="3"/>
  <c r="C11" i="3"/>
  <c r="C8" i="3"/>
  <c r="C16" i="3"/>
  <c r="C13" i="3"/>
  <c r="C10" i="3"/>
  <c r="C7" i="3"/>
  <c r="C19" i="7"/>
  <c r="C20" i="7"/>
  <c r="C21" i="7"/>
  <c r="C22" i="7"/>
  <c r="H6" i="7"/>
  <c r="H7" i="7"/>
  <c r="H8" i="7"/>
  <c r="H9" i="7"/>
  <c r="H10" i="7"/>
  <c r="H11" i="7"/>
  <c r="H12" i="7"/>
  <c r="H13" i="7"/>
  <c r="H14" i="7"/>
  <c r="H5" i="7"/>
  <c r="G6" i="7"/>
  <c r="G7" i="7"/>
  <c r="G8" i="7"/>
  <c r="G9" i="7"/>
  <c r="G10" i="7"/>
  <c r="G11" i="7"/>
  <c r="G12" i="7"/>
  <c r="G13" i="7"/>
  <c r="G14" i="7"/>
  <c r="G5" i="7"/>
  <c r="F6" i="7"/>
  <c r="F7" i="7"/>
  <c r="F8" i="7"/>
  <c r="F9" i="7"/>
  <c r="F10" i="7"/>
  <c r="F11" i="7"/>
  <c r="F12" i="7"/>
  <c r="F13" i="7"/>
  <c r="F14" i="7"/>
  <c r="F5" i="7"/>
  <c r="E5" i="7"/>
  <c r="E6" i="7"/>
  <c r="E7" i="7"/>
  <c r="E8" i="7"/>
  <c r="E9" i="7"/>
  <c r="E10" i="7"/>
  <c r="E11" i="7"/>
  <c r="E12" i="7"/>
  <c r="E13" i="7"/>
  <c r="E14" i="7"/>
  <c r="B20" i="7"/>
  <c r="B21" i="7" s="1"/>
  <c r="A1" i="7"/>
  <c r="A1" i="6"/>
  <c r="I17" i="1"/>
  <c r="I18" i="1"/>
  <c r="H15" i="7" l="1"/>
  <c r="C25" i="4" s="1"/>
  <c r="C18" i="3" s="1"/>
  <c r="G15" i="7"/>
  <c r="C19" i="4" s="1"/>
  <c r="C15" i="3" s="1"/>
  <c r="F15" i="7"/>
  <c r="C13" i="4" s="1"/>
  <c r="C12" i="3" s="1"/>
  <c r="E15" i="7"/>
  <c r="C7" i="4" s="1"/>
  <c r="C9" i="3" s="1"/>
  <c r="B22" i="7"/>
  <c r="A1" i="3" l="1"/>
  <c r="A1" i="4"/>
  <c r="A1" i="1"/>
  <c r="A1" i="2"/>
  <c r="I11" i="1"/>
  <c r="I12" i="1"/>
  <c r="C5" i="3" l="1" a="1"/>
  <c r="C5" i="3" s="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D117" i="1"/>
  <c r="D118" i="1"/>
  <c r="D119" i="1"/>
  <c r="D120" i="1"/>
  <c r="D121" i="1"/>
  <c r="D122" i="1"/>
  <c r="I5" i="1"/>
  <c r="I6" i="1"/>
  <c r="I9" i="1"/>
  <c r="I10"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9" i="1"/>
  <c r="I51" i="1"/>
  <c r="I52" i="1"/>
  <c r="I53" i="1"/>
  <c r="I54" i="1"/>
  <c r="I55" i="1"/>
  <c r="I56" i="1"/>
  <c r="I57" i="1"/>
  <c r="I58" i="1"/>
  <c r="I59" i="1"/>
  <c r="I61" i="1"/>
  <c r="I62" i="1"/>
  <c r="I63" i="1"/>
  <c r="I64" i="1"/>
  <c r="I65" i="1"/>
  <c r="I66" i="1"/>
  <c r="I67" i="1"/>
  <c r="I68" i="1"/>
  <c r="I69" i="1"/>
  <c r="I70" i="1"/>
  <c r="I71" i="1"/>
  <c r="I72" i="1"/>
  <c r="I73" i="1"/>
  <c r="I74" i="1"/>
  <c r="I75" i="1"/>
  <c r="I76" i="1"/>
  <c r="I77" i="1"/>
  <c r="E9" i="2" a="1"/>
  <c r="E9" i="2" s="1"/>
  <c r="E10" i="2" a="1"/>
  <c r="E10" i="2" s="1"/>
  <c r="E11" i="2" a="1"/>
  <c r="E11" i="2" s="1"/>
  <c r="E12" i="2" a="1"/>
  <c r="E12" i="2" s="1"/>
  <c r="E13" i="2" a="1"/>
  <c r="E13" i="2" s="1"/>
  <c r="E14" i="2" a="1"/>
  <c r="E14" i="2" s="1"/>
  <c r="E15" i="2" a="1"/>
  <c r="E15" i="2" s="1"/>
  <c r="E16" i="2" a="1"/>
  <c r="E16" i="2" s="1"/>
  <c r="E17" i="2" a="1"/>
  <c r="E17" i="2" s="1"/>
  <c r="E18" i="2" a="1"/>
  <c r="E18" i="2" s="1"/>
  <c r="E19" i="2" a="1"/>
  <c r="E19" i="2" s="1"/>
  <c r="E20" i="2" a="1"/>
  <c r="E20" i="2" s="1"/>
  <c r="E21" i="2" a="1"/>
  <c r="E21" i="2" s="1"/>
  <c r="E22" i="2" a="1"/>
  <c r="E22" i="2" s="1"/>
  <c r="E23" i="2" a="1"/>
  <c r="E23" i="2" s="1"/>
  <c r="E24" i="2" a="1"/>
  <c r="E24" i="2" s="1"/>
  <c r="E25" i="2" a="1"/>
  <c r="E25" i="2" s="1"/>
  <c r="E26" i="2" a="1"/>
  <c r="E26" i="2" s="1"/>
  <c r="E27" i="2" a="1"/>
  <c r="E27" i="2" s="1"/>
  <c r="E28" i="2" a="1"/>
  <c r="E28" i="2" s="1"/>
  <c r="E29" i="2" a="1"/>
  <c r="E29" i="2" s="1"/>
  <c r="E30" i="2" a="1"/>
  <c r="E30" i="2" s="1"/>
  <c r="E31" i="2" a="1"/>
  <c r="E31" i="2" s="1"/>
  <c r="E32" i="2" a="1"/>
  <c r="E32" i="2" s="1"/>
  <c r="I80" i="1" l="1"/>
  <c r="D123" i="1"/>
  <c r="E33" i="2"/>
  <c r="C127" i="1" l="1"/>
  <c r="C6" i="3" s="1" a="1"/>
  <c r="C6" i="3" s="1"/>
  <c r="C19"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<sst xmlns="http://schemas.openxmlformats.org/spreadsheetml/2006/main" count="518" uniqueCount="314">
  <si>
    <t>Lat Long</t>
  </si>
  <si>
    <t>39°59'30.0"N 104°56'24.1"W</t>
  </si>
  <si>
    <t>39°53'43.4"N 104°57'03.3"W</t>
  </si>
  <si>
    <t>39°52'56.8"N 104°55'47.5"W</t>
  </si>
  <si>
    <t>39°53'18.7"N 104°57'45.8"W</t>
  </si>
  <si>
    <t>39°52'19.1"N 104°55'23.6"W</t>
  </si>
  <si>
    <t>39°54'25.2"N 104°54'19.2"W</t>
  </si>
  <si>
    <t>39°51'26.3"N 104°56'23.6"W</t>
  </si>
  <si>
    <t>39°53'57.0"N 105°00'56.3"W</t>
  </si>
  <si>
    <t>39°55'43.5"N 104°53'10.7"W</t>
  </si>
  <si>
    <t>39°52'00.9"N 104°54'48.4"W</t>
  </si>
  <si>
    <t>39°55'26.2"N 104°55'21.2"W</t>
  </si>
  <si>
    <t>39°52'39.9"N 104°54'54.8"W</t>
  </si>
  <si>
    <t>39°52'12.4"N 104°55'17.2"W</t>
  </si>
  <si>
    <t>39°52'54.6"N 105°00'38.1"W</t>
  </si>
  <si>
    <t>39°51'01.4"N 105°00'57.0"W</t>
  </si>
  <si>
    <t>39°54'00.4"N 104°59'27.2"W</t>
  </si>
  <si>
    <t>39°56'30.6"N 104°56'45.6"W</t>
  </si>
  <si>
    <t>39°50'28.3"N 104°59'48.4"W</t>
  </si>
  <si>
    <t>39°57'19.8"N 104°51'27.6"W</t>
  </si>
  <si>
    <t>39°59'56.7"N 104°49'44.7"W</t>
  </si>
  <si>
    <t>39°49'58.2"N 104°56'14.7"W</t>
  </si>
  <si>
    <t>39°52'10.1"N 104°58'38.7"W</t>
  </si>
  <si>
    <t>39°56'34.9"N 104°53'39.6"W</t>
  </si>
  <si>
    <t>39°56'20.9"N 104°54'11.9"W</t>
  </si>
  <si>
    <t>39°58'46.2"N 104°57'26.3"W</t>
  </si>
  <si>
    <t>39°55'44.1"N 104°58'07.8"W</t>
  </si>
  <si>
    <t>39°53'18.8"N 104°57'18.5"W</t>
  </si>
  <si>
    <t>39°52'15.3"N 105°00'14.4"W</t>
  </si>
  <si>
    <t>39°52'22.0"N 104°55'52.3"W</t>
  </si>
  <si>
    <t>39°53'10.6"N 104°54'04.1"W</t>
  </si>
  <si>
    <t>39°57'27.1"N 104°51'37.2"W</t>
  </si>
  <si>
    <t>39°51'02.3"N 104°59'48.4"W</t>
  </si>
  <si>
    <t>39°51'52.2"N 105°00'21.5"W</t>
  </si>
  <si>
    <t>39°52'27.5"N 105°00'55.6"W</t>
  </si>
  <si>
    <t>39°49'53.6"N 104°58'23.8"W</t>
  </si>
  <si>
    <t>39°52'22.4"N 104°59'05.3"W</t>
  </si>
  <si>
    <t>39°52'47.2"N 104°58'33.7"W</t>
  </si>
  <si>
    <t>39°53'50.7"N 104°56'45.1"W</t>
  </si>
  <si>
    <t>39°50'39.7"N 104°56'38.8"W</t>
  </si>
  <si>
    <t>39°50'43.9"N 104°56'16.2"W</t>
  </si>
  <si>
    <t>39°50'59.2"N 104°55'52.4"W</t>
  </si>
  <si>
    <t>39°51'28.8"N 104°55'33.5"W</t>
  </si>
  <si>
    <t>39°52'51.9"N 104°54'20.5"W</t>
  </si>
  <si>
    <t>39°53'11.7"N 104°54'02.8"W</t>
  </si>
  <si>
    <t>39°52'54.4"N 104°54'20.2"W</t>
  </si>
  <si>
    <t>39°51'12.3"N 104°56'11.6"W</t>
  </si>
  <si>
    <t>39°53'34.7"N 104°56'13.9"W</t>
  </si>
  <si>
    <t>39°53'02.9"N 104°55'58.7"W</t>
  </si>
  <si>
    <t>39°55'55.4"N 104°58'30.6"W</t>
  </si>
  <si>
    <t>39°56'17.5"N 104°54'55.6"W</t>
  </si>
  <si>
    <t>39°55'35.9"N 104°56'57.2"W</t>
  </si>
  <si>
    <t>39°52'30.7"N 104°54'39.4"W</t>
  </si>
  <si>
    <t>39°56'52.6"N 104°54'38.0"W</t>
  </si>
  <si>
    <t>39°55'41.5"N 104°58'07.3"W</t>
  </si>
  <si>
    <t>39°57'27.9"N 104°55'20.9"W</t>
  </si>
  <si>
    <t>39°57'28.0"N 104°55'43.9"W</t>
  </si>
  <si>
    <t>39°52'40.3"N 104°55'13.1"W</t>
  </si>
  <si>
    <t>39°52'34.9"N 104°54'54.1"W</t>
  </si>
  <si>
    <t>39°53'08.1"N 104°53'44.3"W</t>
  </si>
  <si>
    <t>Site</t>
  </si>
  <si>
    <t>Purpose</t>
  </si>
  <si>
    <t>Address</t>
  </si>
  <si>
    <t>Big Dry LS</t>
  </si>
  <si>
    <t>Lift Station</t>
  </si>
  <si>
    <t>16400 Colorado blvd</t>
  </si>
  <si>
    <t>MDS SD9</t>
  </si>
  <si>
    <t>Fox Run LS</t>
  </si>
  <si>
    <t>3694 East 109th</t>
  </si>
  <si>
    <t>Grange Creek LS</t>
  </si>
  <si>
    <t>10275 Riverdale Rd.</t>
  </si>
  <si>
    <t>MDS 4710</t>
  </si>
  <si>
    <t>Northglenn PS A</t>
  </si>
  <si>
    <t>106th &amp; Irma Dr.</t>
  </si>
  <si>
    <t>Riverdale LS</t>
  </si>
  <si>
    <t>9564 Riverdale Rd</t>
  </si>
  <si>
    <t>MDS SD4</t>
  </si>
  <si>
    <t>Sky Lake LS</t>
  </si>
  <si>
    <t>116th &amp; Riverdale Rd.</t>
  </si>
  <si>
    <t>Thornton Crossing LS</t>
  </si>
  <si>
    <t>88th and Colorado, in 711 parking lot</t>
  </si>
  <si>
    <t>112th Meter Vault</t>
  </si>
  <si>
    <t>Metering</t>
  </si>
  <si>
    <t>112th &amp; Alcott</t>
  </si>
  <si>
    <t>Brighton PS/Meter</t>
  </si>
  <si>
    <t>128th Ave and Riverdale Rd</t>
  </si>
  <si>
    <t>MDS iNET 900</t>
  </si>
  <si>
    <t>East Spratt Pump Station</t>
  </si>
  <si>
    <t>Pump Station</t>
  </si>
  <si>
    <t>39.8669N -104.5448W</t>
  </si>
  <si>
    <t>Holly Pump Station</t>
  </si>
  <si>
    <t>12663.5 Holly Street</t>
  </si>
  <si>
    <t>West Spratt Platte North</t>
  </si>
  <si>
    <t>9820 Mckay Rd Next to Mckay PS</t>
  </si>
  <si>
    <t>MDS TransNext 900</t>
  </si>
  <si>
    <t>West Spratt Platte West</t>
  </si>
  <si>
    <t>E 100th ave (39.8710N -104.9213W)</t>
  </si>
  <si>
    <t>MDS TransNet 900</t>
  </si>
  <si>
    <t>Storage/Communication</t>
  </si>
  <si>
    <t>85th Elevated</t>
  </si>
  <si>
    <t>Storage</t>
  </si>
  <si>
    <t>2431 W. 85th Ave</t>
  </si>
  <si>
    <t>Cherokee 4M</t>
  </si>
  <si>
    <t>301 W. 112th Ave, Northglenn</t>
  </si>
  <si>
    <t>South 5M</t>
  </si>
  <si>
    <t>3760 East 136th Ave</t>
  </si>
  <si>
    <t>Western Hills 3M</t>
  </si>
  <si>
    <t>7976 Elmwood Lane</t>
  </si>
  <si>
    <t>Hammer PS</t>
  </si>
  <si>
    <t>Storage PS</t>
  </si>
  <si>
    <t>14790 Riverdale Rd, Brighton</t>
  </si>
  <si>
    <t>Rogers PS</t>
  </si>
  <si>
    <t>13600 E 168th Ave, Brighton</t>
  </si>
  <si>
    <t>Burlington Ditch</t>
  </si>
  <si>
    <t>Transfer</t>
  </si>
  <si>
    <t>5500 E. 75th Ave.</t>
  </si>
  <si>
    <t>Denver Interconnect</t>
  </si>
  <si>
    <t>550 Thornton Pkwy, Thornton</t>
  </si>
  <si>
    <t>27 J School District PRV</t>
  </si>
  <si>
    <t>PRV</t>
  </si>
  <si>
    <t>8181 E 136th Ave, Thornton</t>
  </si>
  <si>
    <t>134th &amp; Quebec PRV</t>
  </si>
  <si>
    <t>134th &amp; Quebec</t>
  </si>
  <si>
    <t>Cundall Farms PRV</t>
  </si>
  <si>
    <t>136th &amp; Columbine</t>
  </si>
  <si>
    <t>128th and Lafayette PRV</t>
  </si>
  <si>
    <t>128th and Lafayette</t>
  </si>
  <si>
    <t>Prose Farm PRV</t>
  </si>
  <si>
    <t>2375 E 104th Ave</t>
  </si>
  <si>
    <t>96 and Orangewood PRV</t>
  </si>
  <si>
    <t>9601 Orangewood Dr</t>
  </si>
  <si>
    <t>97th and Riverdale PRV</t>
  </si>
  <si>
    <t>97th and Riverdale</t>
  </si>
  <si>
    <t>RAD-900-IFS</t>
  </si>
  <si>
    <t>East Cooley PS</t>
  </si>
  <si>
    <t>7625 E 106th Ave</t>
  </si>
  <si>
    <t>Hammer Lake Flow</t>
  </si>
  <si>
    <t>1450 Riverdale Rd, Thornton</t>
  </si>
  <si>
    <t>RAD-2400-IFS</t>
  </si>
  <si>
    <t>RAD-2400-IFS to Hammer PS</t>
  </si>
  <si>
    <t>Federal Heights Meter 1</t>
  </si>
  <si>
    <t>84th and Huron</t>
  </si>
  <si>
    <t>Federal Heights Meter 2/3</t>
  </si>
  <si>
    <t>Thornton Parkway and Pecos</t>
  </si>
  <si>
    <t>Federal Heights Meter 4/5</t>
  </si>
  <si>
    <t>98th and Zuni</t>
  </si>
  <si>
    <t>Brannon Lakes</t>
  </si>
  <si>
    <t>1200 E. 75th Ave</t>
  </si>
  <si>
    <t>Croke Lake</t>
  </si>
  <si>
    <t>Behind Sam's Club</t>
  </si>
  <si>
    <t>Lambertson Lakes RTU</t>
  </si>
  <si>
    <t>Lambertson Lakes Apartments</t>
  </si>
  <si>
    <t>Margret Carpenter Lake</t>
  </si>
  <si>
    <t>3444.5 E 112th</t>
  </si>
  <si>
    <t>None</t>
  </si>
  <si>
    <t>WGL 1</t>
  </si>
  <si>
    <t>Raw Water Storage</t>
  </si>
  <si>
    <t>MDS 9810 to WGL Master</t>
  </si>
  <si>
    <t>SOUTH TANI</t>
  </si>
  <si>
    <t>South Dahlia</t>
  </si>
  <si>
    <t>North Dahlia</t>
  </si>
  <si>
    <t>Mid cooley</t>
  </si>
  <si>
    <t>9820 Mckay Rd</t>
  </si>
  <si>
    <t>MDS 9810 to McKay Master</t>
  </si>
  <si>
    <t>East Cooley</t>
  </si>
  <si>
    <t>Irrigation Storage</t>
  </si>
  <si>
    <t>North Cooley</t>
  </si>
  <si>
    <t>EGL 4</t>
  </si>
  <si>
    <t>Grange Hall Pond 1</t>
  </si>
  <si>
    <t>MDS Orbit 450</t>
  </si>
  <si>
    <t>Grandview Pond 1</t>
  </si>
  <si>
    <t>4401 E 104th Ave, Thornton</t>
  </si>
  <si>
    <t>Hunters Glen pond 1</t>
  </si>
  <si>
    <t>930 E 130th Ave, Thornton</t>
  </si>
  <si>
    <t>Marshall Lake Pond 1</t>
  </si>
  <si>
    <t>6380 E 133rd Pl, Thornton</t>
  </si>
  <si>
    <t>East Lake pond 1</t>
  </si>
  <si>
    <t>3438 - 3524 E 128th Ave, Thornton</t>
  </si>
  <si>
    <t>Arvada Pump Station</t>
  </si>
  <si>
    <t>Aylor Pond #2/3/4 Master</t>
  </si>
  <si>
    <t>13981 Quebec St, Thornton</t>
  </si>
  <si>
    <t>128th and Lafayette Flume</t>
  </si>
  <si>
    <t>Willowbend Holly PRV</t>
  </si>
  <si>
    <t>144th &amp; Holly</t>
  </si>
  <si>
    <t>MDS 9810 to Hilltop Master</t>
  </si>
  <si>
    <t>Willowbend Fairfax PRV</t>
  </si>
  <si>
    <t>144th &amp; Fairfax</t>
  </si>
  <si>
    <t>LCC Diversion Meter</t>
  </si>
  <si>
    <t>5990 E 100th Ave, Thornton</t>
  </si>
  <si>
    <t>West Spratte Lake</t>
  </si>
  <si>
    <t>Fulton Ditch</t>
  </si>
  <si>
    <t>W 102nd Ave and Ura Ln</t>
  </si>
  <si>
    <t>Line</t>
  </si>
  <si>
    <t>Description</t>
  </si>
  <si>
    <t>Price</t>
  </si>
  <si>
    <t>1</t>
  </si>
  <si>
    <t>SCADA Radio Service Upgrades
Design and Recommendation phases. Tasks 1-6.
Firm-fixed-price.</t>
  </si>
  <si>
    <t>Task No.</t>
  </si>
  <si>
    <t>Milestone Event</t>
  </si>
  <si>
    <t>Estimated Date</t>
  </si>
  <si>
    <t>Payment %</t>
  </si>
  <si>
    <t>Payment Amount</t>
  </si>
  <si>
    <r>
      <rPr>
        <b/>
        <i/>
        <sz val="11"/>
        <color theme="1"/>
        <rFont val="Aptos Narrow"/>
        <family val="2"/>
        <scheme val="minor"/>
      </rPr>
      <t xml:space="preserve">Table 2. </t>
    </r>
    <r>
      <rPr>
        <b/>
        <sz val="11"/>
        <color theme="1"/>
        <rFont val="Aptos Narrow"/>
        <family val="2"/>
        <scheme val="minor"/>
      </rPr>
      <t>Milestone schedule (optional):</t>
    </r>
  </si>
  <si>
    <r>
      <t xml:space="preserve">Table 1. </t>
    </r>
    <r>
      <rPr>
        <b/>
        <sz val="11"/>
        <color theme="1"/>
        <rFont val="Aptos Narrow"/>
        <family val="2"/>
        <scheme val="minor"/>
      </rPr>
      <t>Price proposal for Design and Recommendation phases, tasks 1-6:</t>
    </r>
  </si>
  <si>
    <t>Current Radio</t>
  </si>
  <si>
    <t>920 Thornton Pkwy</t>
  </si>
  <si>
    <t>3651 E 86th Ave</t>
  </si>
  <si>
    <t>Redundant radio</t>
  </si>
  <si>
    <t>Qty</t>
  </si>
  <si>
    <t>Unit Price</t>
  </si>
  <si>
    <t>Extended Price</t>
  </si>
  <si>
    <t>Proposed Radio Upgrade Model</t>
  </si>
  <si>
    <t>Labor category or other cost description</t>
  </si>
  <si>
    <t>Quantity or Hours</t>
  </si>
  <si>
    <t>2</t>
  </si>
  <si>
    <t>Total evaluated price</t>
  </si>
  <si>
    <t>Total</t>
  </si>
  <si>
    <t>3</t>
  </si>
  <si>
    <t>4</t>
  </si>
  <si>
    <t>5</t>
  </si>
  <si>
    <t>6</t>
  </si>
  <si>
    <t>Communication</t>
  </si>
  <si>
    <t>102nd/Zone 5 Repeater</t>
  </si>
  <si>
    <t>Wes Brown Water Treatment Plant (WBTP) Repeater #1</t>
  </si>
  <si>
    <t>Wes Brown Water Treatment Plant (WBTP) Repeater #2</t>
  </si>
  <si>
    <t>Vendor name:</t>
  </si>
  <si>
    <t>450 MHz remote site spare radio</t>
  </si>
  <si>
    <t>900 MHz remote site spare radio</t>
  </si>
  <si>
    <t>Spare radio</t>
  </si>
  <si>
    <r>
      <t xml:space="preserve">Table 3. </t>
    </r>
    <r>
      <rPr>
        <b/>
        <sz val="11"/>
        <color theme="1"/>
        <rFont val="Aptos Narrow"/>
        <family val="2"/>
        <scheme val="minor"/>
      </rPr>
      <t>Price proposal for radio upgrades, tasks 7, 8, and 9, radio price only:</t>
    </r>
  </si>
  <si>
    <r>
      <t xml:space="preserve">Table 4. </t>
    </r>
    <r>
      <rPr>
        <b/>
        <sz val="11"/>
        <color theme="1"/>
        <rFont val="Aptos Narrow"/>
        <family val="2"/>
        <scheme val="minor"/>
      </rPr>
      <t>Price proposal for radio upgrades, testing, and training (tasks 7-11) - labor, travel, and non-radio equipment and materials costs only:</t>
    </r>
  </si>
  <si>
    <r>
      <t xml:space="preserve">Table 5. </t>
    </r>
    <r>
      <rPr>
        <b/>
        <sz val="11"/>
        <color theme="1"/>
        <rFont val="Aptos Narrow"/>
        <family val="2"/>
        <scheme val="minor"/>
      </rPr>
      <t>Price proposal for Implementation phase, tasks 7-11:</t>
    </r>
  </si>
  <si>
    <t>SCADA Radio Service Upgrades
Implementation phase. Tasks 7-11.
Firm-fixed-price.*</t>
  </si>
  <si>
    <r>
      <t xml:space="preserve">*This price is established assuming </t>
    </r>
    <r>
      <rPr>
        <i/>
        <sz val="11"/>
        <color theme="1"/>
        <rFont val="Aptos Narrow"/>
        <family val="2"/>
        <scheme val="minor"/>
      </rPr>
      <t>all</t>
    </r>
    <r>
      <rPr>
        <sz val="11"/>
        <color theme="1"/>
        <rFont val="Aptos Narrow"/>
        <family val="2"/>
        <scheme val="minor"/>
      </rPr>
      <t xml:space="preserve"> remote and repeater site radios will be upgraded. As part of Task 6, the vendor will deliver to Thornton a price proposal in line with its recommendations under that task. The parties will negotiate any necessary changes to the price proposed for this line item to align the price with the vendor's accepted recommendations and price proposal. This amount is intended to be a placeholder for the Implementation phase.</t>
    </r>
  </si>
  <si>
    <t>SCADA Radio Service Upgrades
Sustainment phase in Year 2 (2027). Task 14-16.
Time-and-materials.</t>
  </si>
  <si>
    <t>Rate</t>
  </si>
  <si>
    <t>RFP Labor Category</t>
  </si>
  <si>
    <t>Vendor Labor Category Title</t>
  </si>
  <si>
    <t>Estimated Materials Cost</t>
  </si>
  <si>
    <t>SCADA Radio Technician – Junior</t>
  </si>
  <si>
    <t>SCADA Radio Technician – Senior</t>
  </si>
  <si>
    <t>RF / Wireless Engineer</t>
  </si>
  <si>
    <t>SCADA Communications Engineer</t>
  </si>
  <si>
    <t>Systems Engineer</t>
  </si>
  <si>
    <t>Firmware / Software Specialist</t>
  </si>
  <si>
    <t>Consultant/SME</t>
  </si>
  <si>
    <t>Project Manager</t>
  </si>
  <si>
    <t>Field Service Engineer</t>
  </si>
  <si>
    <t>Operations &amp; Field Support. Performs routine installation, maintenance, testing, and basic troubleshooting of SCADA radio equipment under the direction of senior technical staff.</t>
  </si>
  <si>
    <t>Operations &amp; Field Support. Leads complex diagnostics, repairs, and field upgrades of SCADA radio systems, providing technical guidance to junior technicians and ensuring work complies with system standards.</t>
  </si>
  <si>
    <t>Operations &amp; Field Support. Provides on-site technical support for complex failures, integrations, and upgrades, validating system performance and coordinating restoration activities.</t>
  </si>
  <si>
    <t>Engineering &amp; Technical Support. Designs, analyzes, and optimizes radio network performance through frequency planning, coverage analysis, interference mitigation, and capacity planning.</t>
  </si>
  <si>
    <t>Engineering &amp; Technical Support. Engineers and supports end-to-end SCADA communications, ensuring reliable integration of radios, RTUs/PLCs, and control systems using applicable SCADA protocols.</t>
  </si>
  <si>
    <t>Engineering &amp; Technical Support. Develops and maintains system-level architectures, configuration baselines, and technical standards to ensure reliable, scalable, and maintainable SCADA radio networks.</t>
  </si>
  <si>
    <t>Firmware and Security. Plans, tests, and executes firmware and software upgrades, ensuring compatibility, stability, and rollback capability across SCADA radio assets.</t>
  </si>
  <si>
    <t>Cybersecurity Specialist</t>
  </si>
  <si>
    <t>Firmware and Security. Assesses and implements cybersecurity controls for SCADA communications to reduce risk and support compliance with applicable security requirements.</t>
  </si>
  <si>
    <t>Program Management &amp; Consulting. Provides senior-level technical advisory services, root cause analysis, and strategic recommendations based on deep experience with SCADA radio systems.</t>
  </si>
  <si>
    <t>Program Management &amp; Consulting. Plans, coordinates, and monitors technical tasks, schedules, costs, and risks to ensure services are delivered efficiently and in accordance with contract requirements.</t>
  </si>
  <si>
    <t>2027 Rate</t>
  </si>
  <si>
    <t>Year</t>
  </si>
  <si>
    <t>2028 Rate</t>
  </si>
  <si>
    <t>2029 Rate</t>
  </si>
  <si>
    <t>2030 Rate</t>
  </si>
  <si>
    <t>Annual Hours</t>
  </si>
  <si>
    <t>2027 Extended Price</t>
  </si>
  <si>
    <t>2028 Extended Price</t>
  </si>
  <si>
    <t>2029 Extended Price</t>
  </si>
  <si>
    <t>2030 Extended Price</t>
  </si>
  <si>
    <r>
      <t xml:space="preserve">Table 6. </t>
    </r>
    <r>
      <rPr>
        <b/>
        <sz val="11"/>
        <color theme="1"/>
        <rFont val="Aptos Narrow"/>
        <family val="2"/>
        <scheme val="minor"/>
      </rPr>
      <t>Price proposal for Sustainment phase in Year 2 (2027).</t>
    </r>
  </si>
  <si>
    <r>
      <t xml:space="preserve">Table 7. </t>
    </r>
    <r>
      <rPr>
        <b/>
        <sz val="11"/>
        <color theme="1"/>
        <rFont val="Aptos Narrow"/>
        <family val="2"/>
        <scheme val="minor"/>
      </rPr>
      <t>Price proposal for Sustainment phase in Year 3 (2028).</t>
    </r>
  </si>
  <si>
    <t>SCADA Radio Service Upgrades
Sustainment phase in Year 3 (2028). Task 14-16.
Time-and-materials.</t>
  </si>
  <si>
    <r>
      <t xml:space="preserve">Table 8. </t>
    </r>
    <r>
      <rPr>
        <b/>
        <sz val="11"/>
        <color theme="1"/>
        <rFont val="Aptos Narrow"/>
        <family val="2"/>
        <scheme val="minor"/>
      </rPr>
      <t>Price proposal for Sustainment phase in Year 4 (2029).</t>
    </r>
  </si>
  <si>
    <t>SCADA Radio Service Upgrades
Sustainment phase in Year 4 (2029). Task 14-16.
Time-and-materials.</t>
  </si>
  <si>
    <r>
      <t xml:space="preserve">Table 9. </t>
    </r>
    <r>
      <rPr>
        <b/>
        <sz val="11"/>
        <color theme="1"/>
        <rFont val="Aptos Narrow"/>
        <family val="2"/>
        <scheme val="minor"/>
      </rPr>
      <t>Price proposal for Sustainment phase in Year 5 (2030).</t>
    </r>
  </si>
  <si>
    <t>SCADA Radio Service Upgrades
Sustainment phase in Year 5 (2030). Task 14-16.
Time-and-materials.</t>
  </si>
  <si>
    <t>7</t>
  </si>
  <si>
    <t>8</t>
  </si>
  <si>
    <t>9</t>
  </si>
  <si>
    <t>10</t>
  </si>
  <si>
    <t>Table 10. Vendor labor categories, descriptions, and hourly rates for Sustainment phase.</t>
  </si>
  <si>
    <t>Table 11. Materials indirect cost rates for Sustainment phase.</t>
  </si>
  <si>
    <t>Table 12. Labor hour model for Sustainment phase.</t>
  </si>
  <si>
    <t>Table 13. Materials model for Sustainment phase.</t>
  </si>
  <si>
    <r>
      <t xml:space="preserve">Table 14. </t>
    </r>
    <r>
      <rPr>
        <b/>
        <sz val="11"/>
        <color theme="1"/>
        <rFont val="Aptos Narrow"/>
        <family val="2"/>
        <scheme val="minor"/>
      </rPr>
      <t>Price proposal summary:</t>
    </r>
  </si>
  <si>
    <t>With Indirect Cost</t>
  </si>
  <si>
    <t>11</t>
  </si>
  <si>
    <t>12</t>
  </si>
  <si>
    <t>13</t>
  </si>
  <si>
    <t>14</t>
  </si>
  <si>
    <t>SCADA Radio Service Upgrades
Sustainment phase in Year 2 (2027). Task 12.
Firm-fixed-price.</t>
  </si>
  <si>
    <t>SCADA Radio Service Upgrades
Sustainment phase in Year 2 (2027). Task 13.
Firm-fixed-price.</t>
  </si>
  <si>
    <t>SCADA Radio Service Upgrades
Sustainment phase in Year 3 (2028). Task 13.
Firm-fixed-price.</t>
  </si>
  <si>
    <t>SCADA Radio Service Upgrades
Sustainment phase in Year 3 (2028). Task 12.
Firm-fixed-price.</t>
  </si>
  <si>
    <t>SCADA Radio Service Upgrades
Sustainment phase in Year 4 (2029). Task 13.
Firm-fixed-price.</t>
  </si>
  <si>
    <t>SCADA Radio Service Upgrades
Sustainment phase in Year 4 (2029). Task 12.
Firm-fixed-price.</t>
  </si>
  <si>
    <t>SCADA Radio Service Upgrades
Sustainment phase in Year 5 (2030). Task 13.
Firm-fixed-price.</t>
  </si>
  <si>
    <t>SCADA Radio Service Upgrades
Sustainment phase in Year 5 (2030). Task 12.
Firm-fixed-price.</t>
  </si>
  <si>
    <t>WGL 3</t>
  </si>
  <si>
    <t>Wes Brown Master for Burlington Ditch</t>
  </si>
  <si>
    <t>MDS TransNet 900 to Wes Brown Master</t>
  </si>
  <si>
    <t>MDS iNET 900 to Wes Brown Master</t>
  </si>
  <si>
    <t>Wes Brown Master for EGL 4 PS</t>
  </si>
  <si>
    <t xml:space="preserve">MDS TransNet 900 </t>
  </si>
  <si>
    <t xml:space="preserve">MDS iNET 900 </t>
  </si>
  <si>
    <t>4300 E 88th Ave</t>
  </si>
  <si>
    <t>8590 Riverdale Road</t>
  </si>
  <si>
    <t>WGL Master (WGL 2)</t>
  </si>
  <si>
    <t>MDS 9810 Master Location</t>
  </si>
  <si>
    <t>MDS 9790 (900 MHz)</t>
  </si>
  <si>
    <t>MDS 4790A (450 MHz)</t>
  </si>
  <si>
    <t>Thornton Water Treatment Plant (TWTP) Repeater #1</t>
  </si>
  <si>
    <t>Thornton Water Treatment Plant (TWTP) Repeater #2</t>
  </si>
  <si>
    <t>MPRS (900 MHz)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</si>
</sst>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_);_(* \(#,##0\);_(* &quot;-&quot;??_);_(@_)"/>
  </numFmts>
  <fonts count="7" x14ac:knownFonts="1">
    <font>
      <sz val="11"/>
      <color theme="1"/>
      <name val="Aptos Narrow"/>
      <family val="2"/>
      <scheme val="minor"/>
    </font>
    <font>
      <b/>
      <sz val="11"/>
      <color theme="1"/>
      <name val="Aptos Narrow"/>
      <family val="2"/>
      <scheme val="minor"/>
    </font>
    <font>
      <sz val="11"/>
      <color theme="1"/>
      <name val="Aptos Narrow"/>
      <family val="2"/>
      <scheme val="minor"/>
    </font>
    <font>
      <i/>
      <sz val="11"/>
      <color theme="1"/>
      <name val="Aptos Narrow"/>
      <family val="2"/>
      <scheme val="minor"/>
    </font>
    <font>
      <b/>
      <i/>
      <sz val="11"/>
      <color theme="1"/>
      <name val="Aptos Narrow"/>
      <family val="2"/>
      <scheme val="minor"/>
    </font>
    <font>
      <b/>
      <u val="doubleAccounting"/>
      <sz val="11"/>
      <color theme="1"/>
      <name val="Aptos Narrow"/>
      <family val="2"/>
      <scheme val="minor"/>
    </font>
    <font>
      <sz val="8"/>
      <name val="Aptos Narrow"/>
      <family val="2"/>
      <scheme val="minor"/>
    </font>
  </fonts>
  <fills count="3">
    <fill>
      <patternFill patternType="none"/>
    </fill>
    <fill>
      <patternFill patternType="gray125"/>
    </fill>
    <fill>
      <patternFill patternType="solid">
        <fgColor theme="0" tint="-0.499984740745262"/>
        <bgColor indexed="64"/>
      </patternFill>
    </fill>
  </fills>
  <borders count="5">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4">
    <xf numFmtId="0"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cellStyleXfs>
  <cellXfs count="54">
    <xf numFmtId="0" fontId="0" fillId="0" borderId="0" xfId="0"/>
    <xf numFmtId="0" fontId="0" fillId="0" borderId="0" xfId="0" quotePrefix="1" applyAlignment="1">
      <alignment vertical="top"/>
    </xf>
    <xf numFmtId="0" fontId="0" fillId="0" borderId="0" xfId="0" applyAlignment="1">
      <alignment vertical="top" wrapText="1"/>
    </xf>
    <xf numFmtId="44" fontId="0" fillId="0" borderId="0" xfId="1" applyFont="1" applyAlignment="1">
      <alignment vertical="top"/>
    </xf>
    <xf numFmtId="0" fontId="1" fillId="0" borderId="0" xfId="0" applyFont="1"/>
    <xf numFmtId="0" fontId="4" fillId="0" borderId="0" xfId="0" applyFont="1"/>
    <xf numFmtId="0" fontId="1" fillId="0" borderId="0" xfId="0" applyFont="1" applyAlignment="1">
      <alignment vertical="top" wrapText="1"/>
    </xf>
    <xf numFmtId="44" fontId="5" fillId="0" borderId="0" xfId="1" applyFont="1" applyAlignment="1">
      <alignment vertical="top"/>
    </xf>
    <xf numFmtId="44" fontId="0" fillId="0" borderId="0" xfId="1" applyFont="1" applyAlignment="1" applyProtection="1">
      <alignment vertical="top"/>
      <protection locked="0"/>
    </xf>
    <xf numFmtId="0" fontId="0" fillId="0" borderId="0" xfId="0" applyProtection="1">
      <protection locked="0"/>
    </xf>
    <xf numFmtId="14" fontId="0" fillId="0" borderId="0" xfId="0" applyNumberFormat="1" applyProtection="1">
      <protection locked="0"/>
    </xf>
    <xf numFmtId="14" fontId="0" fillId="0" borderId="0" xfId="0" applyNumberFormat="1"/>
    <xf numFmtId="9" fontId="0" fillId="0" borderId="0" xfId="3" applyFont="1" applyProtection="1">
      <protection locked="0"/>
    </xf>
    <xf numFmtId="9" fontId="0" fillId="0" borderId="0" xfId="3" applyFont="1"/>
    <xf numFmtId="44" fontId="0" fillId="0" borderId="0" xfId="1" applyFont="1" applyProtection="1">
      <protection locked="0"/>
    </xf>
    <xf numFmtId="44" fontId="0" fillId="0" borderId="0" xfId="1" applyFont="1"/>
    <xf numFmtId="44" fontId="0" fillId="0" borderId="0" xfId="1" applyFont="1" applyProtection="1"/>
    <xf numFmtId="44" fontId="1" fillId="0" borderId="0" xfId="1" applyFont="1" applyProtection="1"/>
    <xf numFmtId="44" fontId="1" fillId="0" borderId="0" xfId="1" applyFont="1"/>
    <xf numFmtId="43" fontId="0" fillId="0" borderId="0" xfId="2" applyFont="1"/>
    <xf numFmtId="43" fontId="0" fillId="0" borderId="0" xfId="2" applyFont="1" applyProtection="1">
      <protection locked="0"/>
    </xf>
    <xf numFmtId="0" fontId="0" fillId="0" borderId="0" xfId="0" quotePrefix="1" applyAlignment="1">
      <alignment vertical="top" wrapText="1"/>
    </xf>
    <xf numFmtId="44" fontId="0" fillId="0" borderId="0" xfId="1" applyFont="1" applyAlignment="1" applyProtection="1">
      <alignment vertical="top" wrapText="1"/>
      <protection locked="0"/>
    </xf>
    <xf numFmtId="0" fontId="0" fillId="0" borderId="0" xfId="0" applyAlignment="1">
      <alignment wrapText="1"/>
    </xf>
    <xf numFmtId="0" fontId="0" fillId="0" borderId="0" xfId="0" quotePrefix="1" applyAlignment="1" applyProtection="1">
      <alignment vertical="top"/>
      <protection locked="0"/>
    </xf>
    <xf numFmtId="0" fontId="0" fillId="0" borderId="0" xfId="0" applyAlignment="1" applyProtection="1">
      <alignment vertical="top" wrapText="1"/>
      <protection locked="0"/>
    </xf>
    <xf numFmtId="10" fontId="0" fillId="0" borderId="0" xfId="0" applyNumberFormat="1" applyProtection="1">
      <protection locked="0"/>
    </xf>
    <xf numFmtId="0" fontId="0" fillId="0" borderId="0" xfId="1" applyNumberFormat="1" applyFont="1" applyAlignment="1">
      <alignment horizontal="left"/>
    </xf>
    <xf numFmtId="44" fontId="0" fillId="0" borderId="0" xfId="0" applyNumberFormat="1"/>
    <xf numFmtId="164" fontId="0" fillId="0" borderId="0" xfId="2" applyNumberFormat="1" applyFont="1" applyAlignment="1" applyProtection="1">
      <alignment vertical="top"/>
    </xf>
    <xf numFmtId="44" fontId="0" fillId="0" borderId="0" xfId="1" applyFont="1" applyAlignment="1" applyProtection="1">
      <alignment vertical="top"/>
    </xf>
    <xf numFmtId="0" fontId="0" fillId="0" borderId="0" xfId="0" applyAlignment="1">
      <alignment vertical="top"/>
    </xf>
    <xf numFmtId="0" fontId="1" fillId="0" borderId="0" xfId="0" quotePrefix="1" applyFont="1" applyAlignment="1">
      <alignment vertical="top"/>
    </xf>
    <xf numFmtId="164" fontId="1" fillId="0" borderId="0" xfId="2" applyNumberFormat="1" applyFont="1" applyAlignment="1" applyProtection="1">
      <alignment vertical="top"/>
    </xf>
    <xf numFmtId="0" fontId="4" fillId="0" borderId="0" xfId="0" quotePrefix="1" applyFont="1" applyAlignment="1">
      <alignment vertical="top"/>
    </xf>
    <xf numFmtId="0" fontId="4" fillId="0" borderId="0" xfId="0" applyFont="1" applyAlignment="1">
      <alignment vertical="top" wrapText="1"/>
    </xf>
    <xf numFmtId="44" fontId="4" fillId="0" borderId="0" xfId="1" applyFont="1" applyAlignment="1" applyProtection="1">
      <alignment vertical="top"/>
      <protection locked="0"/>
    </xf>
    <xf numFmtId="44" fontId="0" fillId="2" borderId="0" xfId="1" applyFont="1" applyFill="1" applyProtection="1"/>
    <xf numFmtId="44" fontId="0" fillId="0" borderId="0" xfId="1" applyFont="1" applyFill="1" applyProtection="1">
      <protection locked="0"/>
    </xf>
    <xf numFmtId="44" fontId="0" fillId="0" borderId="0" xfId="1" applyFont="1" applyFill="1" applyProtection="1"/>
    <xf numFmtId="44" fontId="4" fillId="0" borderId="0" xfId="1" applyFont="1" applyAlignment="1" applyProtection="1">
      <alignment vertical="top"/>
    </xf>
    <xf numFmtId="10" fontId="0" fillId="0" borderId="0" xfId="0" applyNumberFormat="1" applyAlignment="1">
      <alignment vertical="top"/>
    </xf>
    <xf numFmtId="0" fontId="0" fillId="0" borderId="0" xfId="0" applyAlignment="1">
      <alignment horizontal="left"/>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xf numFmtId="0" fontId="0" fillId="0" borderId="0" xfId="0" applyAlignment="1">
      <alignment horizontal="left" vertical="top" wrapText="1"/>
    </xf>
    <xf numFmtId="0" fontId="1" fillId="0" borderId="4" xfId="0" applyFont="1" applyBorder="1" applyAlignment="1">
      <alignment horizontal="center"/>
    </xf>
    <xf numFmtId="0" fontId="0" fillId="0" borderId="0" xfId="0" applyNumberFormat="1" applyProtection="1">
      <protection locked="0"/>
    </xf>
    <xf numFmtId="0" fontId="0" fillId="0" borderId="0" xfId="0" applyProtection="1"/>
    <xf numFmtId="0" fontId="0" fillId="0" borderId="0" xfId="0" applyNumberFormat="1" applyProtection="1"/>
    <xf numFmtId="44" fontId="0" fillId="0" borderId="0" xfId="1" applyNumberFormat="1" applyFont="1" applyProtection="1"/>
    <xf numFmtId="0" fontId="0" fillId="2" borderId="0" xfId="0" applyFill="1" applyProtection="1"/>
    <xf numFmtId="0" fontId="1" fillId="0" borderId="0" xfId="0" applyFont="1" applyProtection="1"/>
  </cellXfs>
  <cellStyles count="4">
    <cellStyle name="Comma" xfId="2" builtinId="3"/>
    <cellStyle name="Currency" xfId="1" builtinId="4"/>
    <cellStyle name="Normal" xfId="0" builtinId="0"/>
    <cellStyle name="Percent" xfId="3" builtinId="5"/>
  </cellStyles>
  <dxfs count="69">
    <dxf>
      <protection locked="1" hidden="0"/>
    </dxf>
    <dxf>
      <numFmt numFmtId="34" formatCode="_(&quot;$&quot;* #,##0.00_);_(&quot;$&quot;* \(#,##0.00\);_(&quot;$&quot;* &quot;-&quot;??_);_(@_)"/>
      <protection locked="1" hidden="0"/>
    </dxf>
    <dxf>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0" formatCode="General"/>
      <protection locked="1" hidden="0"/>
    </dxf>
    <dxf>
      <numFmt numFmtId="34" formatCode="_(&quot;$&quot;* #,##0.00_);_(&quot;$&quot;* \(#,##0.00\);_(&quot;$&quot;* &quot;-&quot;??_);_(@_)"/>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numFmt numFmtId="34" formatCode="_(&quot;$&quot;* #,##0.00_);_(&quot;$&quot;* \(#,##0.00\);_(&quot;$&quot;* &quot;-&quot;??_);_(@_)"/>
    </dxf>
    <dxf>
      <font>
        <b val="0"/>
        <i val="0"/>
        <strike val="0"/>
        <condense val="0"/>
        <extend val="0"/>
        <outline val="0"/>
        <shadow val="0"/>
        <u val="none"/>
        <vertAlign val="baseline"/>
        <sz val="11"/>
        <color theme="1"/>
        <name val="Aptos Narrow"/>
        <family val="2"/>
        <scheme val="minor"/>
      </font>
      <numFmt numFmtId="0" formatCode="General"/>
      <alignment horizontal="left" vertical="bottom" textRotation="0" wrapText="0" indent="0" justifyLastLine="0" shrinkToFit="0" readingOrder="0"/>
    </dxf>
    <dxf>
      <protection locked="1" hidden="0"/>
    </dxf>
    <dxf>
      <protection locked="1" hidden="0"/>
    </dxf>
    <dxf>
      <protection locked="1" hidden="0"/>
    </dxf>
    <dxf>
      <protection locked="1" hidden="0"/>
    </dxf>
    <dxf>
      <font>
        <b val="0"/>
        <i val="0"/>
        <strike val="0"/>
        <condense val="0"/>
        <extend val="0"/>
        <outline val="0"/>
        <shadow val="0"/>
        <u val="none"/>
        <vertAlign val="baseline"/>
        <sz val="11"/>
        <color theme="1"/>
        <name val="Aptos Narrow"/>
        <family val="2"/>
        <scheme val="minor"/>
      </font>
      <numFmt numFmtId="164" formatCode="_(* #,##0_);_(* \(#,##0\);_(* &quot;-&quot;??_);_(@_)"/>
      <alignment horizontal="general" vertical="top" textRotation="0" wrapText="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wrapText="0" indent="0" justifyLastLine="0" shrinkToFit="0" readingOrder="0"/>
      <protection locked="1" hidden="0"/>
    </dxf>
    <dxf>
      <protection locked="1" hidden="0"/>
    </dxf>
    <dxf>
      <alignment horizontal="general" textRotation="0" wrapText="1" indent="0" justifyLastLine="0" shrinkToFit="0" readingOrder="0"/>
    </dxf>
    <dxf>
      <numFmt numFmtId="14" formatCode="0.00%"/>
      <protection locked="0" hidden="0"/>
    </dxf>
    <dxf>
      <numFmt numFmtId="0" formatCode="General"/>
      <alignment horizontal="left" vertical="bottom" textRotation="0" wrapText="0" indent="0" justifyLastLine="0" shrinkToFit="0" readingOrder="0"/>
      <protection locked="1" hidden="0"/>
    </dxf>
    <dxf>
      <numFmt numFmtId="14" formatCode="0.00%"/>
      <protection locked="1" hidden="0"/>
    </dxf>
    <dxf>
      <alignment horizontal="general" vertical="top" textRotation="0" wrapText="0" indent="0" justifyLastLine="0" shrinkToFit="0" readingOrder="0"/>
      <protection locked="1" hidden="0"/>
    </dxf>
    <dxf>
      <alignment horizontal="general" vertical="top" textRotation="0" indent="0" justifyLastLine="0" shrinkToFit="0" readingOrder="0"/>
      <protection locked="0" hidden="0"/>
    </dxf>
    <dxf>
      <alignment horizontal="general" vertical="top" textRotation="0" indent="0" justifyLastLine="0" shrinkToFit="0" readingOrder="0"/>
      <protection locked="0" hidden="0"/>
    </dxf>
    <dxf>
      <alignment horizontal="general" vertical="top" textRotation="0" indent="0" justifyLastLine="0" shrinkToFit="0" readingOrder="0"/>
      <protection locked="0" hidden="0"/>
    </dxf>
    <dxf>
      <font>
        <b val="0"/>
        <i val="0"/>
        <strike val="0"/>
        <condense val="0"/>
        <extend val="0"/>
        <outline val="0"/>
        <shadow val="0"/>
        <u val="none"/>
        <vertAlign val="baseline"/>
        <sz val="11"/>
        <color theme="1"/>
        <name val="Aptos Narrow"/>
        <family val="2"/>
        <scheme val="minor"/>
      </font>
      <alignment horizontal="general" vertical="top" textRotation="0" wrapText="0" indent="0" justifyLastLine="0" shrinkToFit="0" readingOrder="0"/>
      <protection locked="0" hidden="0"/>
    </dxf>
    <dxf>
      <alignment horizontal="general" vertical="top" textRotation="0" wrapText="1" indent="0" justifyLastLine="0" shrinkToFit="0" readingOrder="0"/>
      <protection locked="0" hidden="0"/>
    </dxf>
    <dxf>
      <alignment horizontal="general" vertical="top" textRotation="0" wrapText="0" indent="0" justifyLastLine="0" shrinkToFit="0" readingOrder="0"/>
      <protection locked="0" hidden="0"/>
    </dxf>
    <dxf>
      <alignment horizontal="general" vertical="top" textRotation="0" indent="0" justifyLastLine="0" shrinkToFit="0" readingOrder="0"/>
      <protection locked="0"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numFmt numFmtId="34" formatCode="_(&quot;$&quot;* #,##0.00_);_(&quot;$&quot;* \(#,##0.00\);_(&quot;$&quot;* &quot;-&quot;??_);_(@_)"/>
      <alignment horizontal="general" vertical="top" textRotation="0" indent="0" justifyLastLine="0" shrinkToFit="0" readingOrder="0"/>
      <protection locked="1" hidden="0"/>
    </dxf>
    <dxf>
      <alignment horizontal="general" vertical="top" textRotation="0" wrapText="1" indent="0" justifyLastLine="0" shrinkToFit="0" readingOrder="0"/>
      <protection locked="1" hidden="0"/>
    </dxf>
    <dxf>
      <alignment horizontal="general" vertical="top" textRotation="0" indent="0" justifyLastLine="0" shrinkToFit="0" readingOrder="0"/>
      <protection locked="1" hidden="0"/>
    </dxf>
    <dxf>
      <alignment horizontal="general" vertical="top" textRotation="0" indent="0" justifyLastLine="0" shrinkToFit="0" readingOrder="0"/>
      <protection locked="1" hidden="0"/>
    </dxf>
    <dxf>
      <protection locked="1" hidden="0"/>
    </dxf>
    <dxf>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numFmt numFmtId="34" formatCode="_(&quot;$&quot;* #,##0.00_);_(&quot;$&quot;* \(#,##0.00\);_(&quot;$&quot;* &quot;-&quot;??_);_(@_)"/>
    </dxf>
    <dxf>
      <numFmt numFmtId="34" formatCode="_(&quot;$&quot;* #,##0.00_);_(&quot;$&quot;* \(#,##0.00\);_(&quot;$&quot;* &quot;-&quot;??_);_(@_)"/>
      <protection locked="1" hidden="0"/>
    </dxf>
    <dxf>
      <numFmt numFmtId="19" formatCode="m/d/yyyy"/>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07F7979-D646-47F7-A438-4B411E0B3DBB}" name="Table_1" displayName="Table_1" ref="A4:C5" totalsRowShown="0" dataDxfId="68">
  <autoFilter ref="A4:C5" xr:uid="{A07F7979-D646-47F7-A438-4B411E0B3DBB}"/>
  <tableColumns count="3">
    <tableColumn id="1" xr3:uid="{2112DF6C-B1E0-49BC-9C7E-04F3AF798911}" name="Line" dataDxfId="67"/>
    <tableColumn id="2" xr3:uid="{998718D7-8E96-42D0-A4A3-F391AD23E530}" name="Description" dataDxfId="66"/>
    <tableColumn id="3" xr3:uid="{14996413-1C6F-4D2E-BEB4-EF0C5F1527D0}" name="Price" dataDxfId="65" dataCellStyle="Currency"/>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F853AACC-956F-4143-8904-C3512C37A809}" name="Table516" displayName="Table516" ref="A4:F21" totalsRowShown="0" headerRowDxfId="37" dataDxfId="36">
  <autoFilter ref="A4:F21" xr:uid="{FC3B415D-8D03-42E0-9B1F-BDAED0E77B8B}"/>
  <tableColumns count="6">
    <tableColumn id="1" xr3:uid="{26317A17-56F2-4CF7-B899-F04A4BB14965}" name="Vendor Labor Category Title" dataDxfId="35"/>
    <tableColumn id="2" xr3:uid="{01428B30-247E-4343-97DF-56A73EC542F4}" name="Description" dataDxfId="34"/>
    <tableColumn id="3" xr3:uid="{836F89D8-AC6E-401A-B16D-C35F38A4C3D5}" name="2027 Rate" dataDxfId="33" dataCellStyle="Currency"/>
    <tableColumn id="4" xr3:uid="{B9BCB8FA-3362-4F51-BA90-83BF13549839}" name="2028 Rate" dataDxfId="32" dataCellStyle="Currency"/>
    <tableColumn id="5" xr3:uid="{3F15A57F-2147-4F20-AA81-EA18A72B9F5A}" name="2029 Rate" dataDxfId="31" dataCellStyle="Currency"/>
    <tableColumn id="6" xr3:uid="{F3439A15-11CA-4092-8D06-384F00AC60EB}" name="2030 Rate" dataDxfId="30" dataCellStyle="Currency"/>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9A1A9EF9-D674-43F3-AD1C-ACFA593FB409}" name="Table617" displayName="Table617" ref="A24:B28" totalsRowShown="0" headerRowDxfId="29" dataDxfId="28">
  <autoFilter ref="A24:B28" xr:uid="{AE9B6107-A67F-4C72-B2C8-24565C42985A}"/>
  <tableColumns count="2">
    <tableColumn id="1" xr3:uid="{680A8C8A-F1A4-422A-B9DC-7618DD602C2C}" name="Year" dataDxfId="27"/>
    <tableColumn id="2" xr3:uid="{EDFB6D05-682B-45D3-99CD-116565791557}" name="Rate" dataDxfId="26"/>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8D9FAB2F-06B0-4FF3-A505-67A516D40BD5}" name="Table5121822" displayName="Table5121822" ref="A4:H15" totalsRowShown="0" headerRowDxfId="25" dataDxfId="24">
  <autoFilter ref="A4:H15" xr:uid="{C00E6E02-4BB5-4026-8B46-E42C38C6B661}"/>
  <tableColumns count="8">
    <tableColumn id="1" xr3:uid="{3EE39E68-4F4E-4ED6-ABFB-8651C33DE3F0}" name="RFP Labor Category" dataDxfId="23"/>
    <tableColumn id="2" xr3:uid="{1011D675-C91C-47A4-908B-62868050B30B}" name="Description" dataDxfId="22"/>
    <tableColumn id="6" xr3:uid="{565BDF6F-85F9-44E3-9BF9-795C34800105}" name="Vendor Labor Category Title" dataDxfId="21"/>
    <tableColumn id="3" xr3:uid="{8B2F87F7-1D4A-433C-B934-B08C7D70A26D}" name="Annual Hours" dataDxfId="20" dataCellStyle="Comma"/>
    <tableColumn id="4" xr3:uid="{6AEF1BB9-AB4A-4DE8-8093-63B35AB008B9}" name="2027 Extended Price" dataDxfId="19" dataCellStyle="Currency"/>
    <tableColumn id="5" xr3:uid="{895D9FE5-3CE4-4F82-8A93-EA07E286F9B2}" name="2028 Extended Price" dataDxfId="18" dataCellStyle="Currency"/>
    <tableColumn id="7" xr3:uid="{5BD5A25A-5C58-492E-A2A9-9F581950EB53}" name="2029 Extended Price" dataDxfId="17" dataCellStyle="Currency"/>
    <tableColumn id="8" xr3:uid="{6BFF354A-1003-4807-AE9E-B12D7AAAE560}" name="2030 Extended Price" dataDxfId="16" dataCellStyle="Currency"/>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F8B2796B-9F1E-4E4C-B3C5-00B8B9CC213E}" name="Table131923" displayName="Table131923" ref="A18:C22" totalsRowShown="0">
  <autoFilter ref="A18:C22" xr:uid="{6C9AAABC-7700-4E5E-A7AC-FF0564962D0C}"/>
  <tableColumns count="3">
    <tableColumn id="1" xr3:uid="{FF58160D-AAB8-41C1-BA45-FB7E6E582A70}" name="Year" dataDxfId="15" dataCellStyle="Currency"/>
    <tableColumn id="2" xr3:uid="{F9E5C8AA-FB6C-497E-8A40-4C264643E802}" name="Estimated Materials Cost" dataCellStyle="Currency"/>
    <tableColumn id="3" xr3:uid="{9626E60B-47D8-4623-87A8-F408FE6E3B43}" name="With Indirect Cost" dataDxfId="14">
      <calculatedColumnFormula>IF(ISBLANK('Sustain. Vendor LCATs &amp; Rates'!B25),"",Table131923[[#This Row],[Estimated Materials Cost]]*(1+(_xlfn.XLOOKUP(Table131923[[#This Row],[Year]],Table617[Year],Table617[Rate]))))</calculatedColumnFormula>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80AAD3F-649F-4B22-9B34-CAABFE13E5FD}" name="Table_10" displayName="Table_10" ref="A4:C19" totalsRowShown="0" dataDxfId="13">
  <autoFilter ref="A4:C19" xr:uid="{980AAD3F-649F-4B22-9B34-CAABFE13E5FD}"/>
  <tableColumns count="3">
    <tableColumn id="1" xr3:uid="{556D7083-B68B-4526-A857-7B16D9355CE8}" name="Line" dataDxfId="12"/>
    <tableColumn id="2" xr3:uid="{146E778D-CE66-4625-9EAC-5A9227A025A5}" name="Description" dataDxfId="11"/>
    <tableColumn id="3" xr3:uid="{A7D91B90-B2C8-4A2D-9206-692402FBBEA2}" name="Price" dataDxfId="10" dataCellStyle="Currency">
      <calculatedColumnFormula array="1">Table_5[Price]</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BA06BE-8AF1-437A-B500-195FC69DBEB9}" name="Table_2" displayName="Table_2" ref="A8:E33" totalsRowShown="0">
  <autoFilter ref="A8:E33" xr:uid="{74BA06BE-8AF1-437A-B500-195FC69DBEB9}"/>
  <tableColumns count="5">
    <tableColumn id="1" xr3:uid="{32E6785C-96C9-461D-8014-908253597F35}" name="Task No."/>
    <tableColumn id="2" xr3:uid="{CD098B02-CA3A-4CDE-86CA-7E8D9571D9C9}" name="Milestone Event"/>
    <tableColumn id="3" xr3:uid="{F5C06E4A-7924-4740-90B4-1F4A05757269}" name="Estimated Date" dataDxfId="64"/>
    <tableColumn id="4" xr3:uid="{9FCAD3C1-FCD4-42F5-B9E1-D30CE7FD0F0E}" name="Payment %" dataCellStyle="Percent"/>
    <tableColumn id="5" xr3:uid="{4B6AC544-0E57-4099-B172-C8BE32ACC1CF}" name="Payment Amount" dataDxfId="63" dataCellStyle="Currency">
      <calculatedColumnFormula array="1">Table_1[Price]*Table_2[[#This Row],[Payment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837A93-F0FF-4783-82BB-CF93A2380390}" name="Table_3" displayName="Table_3" ref="A4:I80" totalsRowShown="0" dataDxfId="0">
  <autoFilter ref="A4:I80" xr:uid="{79837A93-F0FF-4783-82BB-CF93A2380390}"/>
  <tableColumns count="9">
    <tableColumn id="3" xr3:uid="{DA3A8536-3621-4BD2-BB0D-45C34869D30C}" name="Site" dataDxfId="9"/>
    <tableColumn id="2" xr3:uid="{2C961973-AE20-403D-BB96-0A47085F7B83}" name="Lat Long" dataDxfId="8"/>
    <tableColumn id="4" xr3:uid="{FBEADD26-DC9C-4778-804D-05621766E2E6}" name="Purpose" dataDxfId="7"/>
    <tableColumn id="5" xr3:uid="{3BFF6778-11FD-4232-B1C2-520C95783669}" name="Address" dataDxfId="6"/>
    <tableColumn id="8" xr3:uid="{7EF9373C-9B80-4012-A56F-0D4693C797B0}" name="Current Radio" dataDxfId="5"/>
    <tableColumn id="1" xr3:uid="{82D46DCC-62AA-403E-A2B5-7D426309F128}" name="Proposed Radio Upgrade Model" dataDxfId="4"/>
    <tableColumn id="6" xr3:uid="{6B02BC4C-C2C3-477E-815B-744B81BDDF47}" name="Qty" dataDxfId="3"/>
    <tableColumn id="7" xr3:uid="{4DBAF507-DD4E-4B1A-B2CB-CDC69159C9B5}" name="Unit Price" dataDxfId="2" dataCellStyle="Currency"/>
    <tableColumn id="9" xr3:uid="{67A6DF8D-1275-479E-905A-23E82A881DF1}" name="Extended Price" dataDxfId="1" dataCellStyle="Currency">
      <calculatedColumnFormula>Table_3[[#This Row],[Qty]]*Table_3[[#This Row],[Unit Price]]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33BB617-E663-4E02-BBA8-4C4285AC8231}" name="Table_4" displayName="Table_4" ref="A83:D123" totalsRowShown="0">
  <autoFilter ref="A83:D123" xr:uid="{033BB617-E663-4E02-BBA8-4C4285AC8231}"/>
  <tableColumns count="4">
    <tableColumn id="1" xr3:uid="{42F6DC2D-C781-46BB-9CC4-EB40C1AC307B}" name="Labor category or other cost description"/>
    <tableColumn id="2" xr3:uid="{4338A72A-E2A1-4696-8DF4-16F09C04D74F}" name="Quantity or Hours" dataCellStyle="Comma"/>
    <tableColumn id="3" xr3:uid="{4AB989B6-D863-45C4-9B45-617A2A301B6C}" name="Unit Price" dataCellStyle="Currency"/>
    <tableColumn id="4" xr3:uid="{B9E5F712-FB7C-46AB-8105-3AA29C113BF8}" name="Extended Price" dataDxfId="62" dataCellStyle="Currency">
      <calculatedColumnFormula>Table_4[[#This Row],[Quantity or Hours]]*Table_4[[#This Row],[Unit Price]]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66CDE0F-0667-4CDA-859D-995B1DD6831A}" name="Table_5" displayName="Table_5" ref="A126:C127" totalsRowShown="0" dataDxfId="61">
  <autoFilter ref="A126:C127" xr:uid="{A66CDE0F-0667-4CDA-859D-995B1DD6831A}"/>
  <tableColumns count="3">
    <tableColumn id="1" xr3:uid="{89DB6058-FE25-42EE-8A61-A7CE9C7666FB}" name="Line" dataDxfId="60"/>
    <tableColumn id="2" xr3:uid="{DFC7259B-AF34-4ACF-9358-075257AF6A1E}" name="Description" dataDxfId="59"/>
    <tableColumn id="3" xr3:uid="{529A2978-5F5C-4152-9E54-999E4EDB7519}" name="Price" dataDxfId="58" dataCellStyle="Currency">
      <calculatedColumnFormula>SUM(D123,I80)</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F3881E6-251A-4047-9B27-8C48C3E9D798}" name="Table_6" displayName="Table_6" ref="A4:C7" totalsRowShown="0" headerRowDxfId="57" dataDxfId="56">
  <autoFilter ref="A4:C7" xr:uid="{A07F7979-D646-47F7-A438-4B411E0B3DBB}"/>
  <tableColumns count="3">
    <tableColumn id="1" xr3:uid="{2743F33E-7C3C-48ED-B925-CF429CE6C479}" name="Line" dataDxfId="55"/>
    <tableColumn id="2" xr3:uid="{F84680B7-496C-48A6-83C1-FEF919CBDA58}" name="Description" dataDxfId="54"/>
    <tableColumn id="3" xr3:uid="{9C574FE9-889F-4015-B322-C74BF9585E64}" name="Price" dataDxfId="53" dataCellStyle="Currency">
      <calculatedColumnFormula>SUM('Sustain. RFP LCATs &amp; Hours'!E14,'Sustain. RFP LCATs &amp; Hours'!C18,'Sustain. RFP LCATs &amp; Hours'!B18)</calculatedColumnFormula>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73FCC56-77C2-46AA-9FAF-AD6C2C7E530C}" name="Table_627" displayName="Table_627" ref="A10:C13" totalsRowShown="0" headerRowDxfId="52" dataDxfId="51">
  <autoFilter ref="A10:C13" xr:uid="{073FCC56-77C2-46AA-9FAF-AD6C2C7E530C}"/>
  <tableColumns count="3">
    <tableColumn id="1" xr3:uid="{0C879E35-57B5-4A3E-BA01-9115BF76A320}" name="Line" dataDxfId="50"/>
    <tableColumn id="2" xr3:uid="{3EB057D9-FE0E-430E-AFDB-9E586B7A41FE}" name="Description" dataDxfId="49"/>
    <tableColumn id="3" xr3:uid="{88AD8926-F70E-4086-B82E-E79A7FADAC12}" name="Price" dataDxfId="48" dataCellStyle="Currency">
      <calculatedColumnFormula>SUM('Sustain. RFP LCATs &amp; Hours'!F14,'Sustain. RFP LCATs &amp; Hours'!C19)</calculatedColumnFormula>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766E8336-5BFC-4072-A0A5-B3E969991F36}" name="Table_628" displayName="Table_628" ref="A16:C19" totalsRowShown="0" headerRowDxfId="47" dataDxfId="46">
  <autoFilter ref="A16:C19" xr:uid="{766E8336-5BFC-4072-A0A5-B3E969991F36}"/>
  <tableColumns count="3">
    <tableColumn id="1" xr3:uid="{924254CC-9941-473D-9EF5-427D127EFC02}" name="Line" dataDxfId="45"/>
    <tableColumn id="2" xr3:uid="{031474DF-63D1-486D-B6DE-3E0CCDD3D5DB}" name="Description" dataDxfId="44"/>
    <tableColumn id="3" xr3:uid="{AE6C2AB7-F6B5-4690-BAB9-D9ED6900A3AA}" name="Price" dataDxfId="43" dataCellStyle="Currency">
      <calculatedColumnFormula>SUM('Sustain. RFP LCATs &amp; Hours'!G14,'Sustain. RFP LCATs &amp; Hours'!C20)</calculatedColumnFormula>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2764193A-B37B-4C9B-8291-381F8FB14F7B}" name="Table_62729" displayName="Table_62729" ref="A22:C25" totalsRowShown="0" headerRowDxfId="42" dataDxfId="41">
  <autoFilter ref="A22:C25" xr:uid="{2764193A-B37B-4C9B-8291-381F8FB14F7B}"/>
  <tableColumns count="3">
    <tableColumn id="1" xr3:uid="{1BA219F8-1B56-4BA6-B385-AE4419E5A266}" name="Line" dataDxfId="40"/>
    <tableColumn id="2" xr3:uid="{59F64B9D-6620-47F3-AD71-1F11AF0C9D67}" name="Description" dataDxfId="39"/>
    <tableColumn id="3" xr3:uid="{99C2C6C8-202A-4672-8A46-636904385118}" name="Price" dataDxfId="38" dataCellStyle="Currency">
      <calculatedColumnFormula>SUM('Sustain. RFP LCATs &amp; Hours'!H14,'Sustain. RFP LCATs &amp; Hours'!C21)</calculatedColumnFormula>
    </tableColumn>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4" Type="http://schemas.openxmlformats.org/officeDocument/2006/relationships/table" Target="../tables/table9.xml"/></Relationships>
</file>

<file path=xl/worksheets/_rels/sheet5.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table" Target="../tables/table10.xml"/></Relationships>
</file>

<file path=xl/worksheets/_rels/sheet6.xml.rels><?xml version="1.0" encoding="UTF-8" standalone="yes"?>
<Relationships xmlns="http://schemas.openxmlformats.org/package/2006/relationships"><Relationship Id="rId2" Type="http://schemas.openxmlformats.org/officeDocument/2006/relationships/table" Target="../tables/table13.xml"/><Relationship Id="rId1" Type="http://schemas.openxmlformats.org/officeDocument/2006/relationships/table" Target="../tables/table12.xml"/></Relationships>
</file>

<file path=xl/worksheets/_rels/sheet7.xml.rels><?xml version="1.0" encoding="UTF-8" standalone="yes"?>
<Relationships xmlns="http://schemas.openxmlformats.org/package/2006/relationships"><Relationship Id="rId1" Type="http://schemas.openxmlformats.org/officeDocument/2006/relationships/table" Target="../tables/table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1426E-A290-4223-9B5D-B2C6DCF45B0E}">
  <sheetPr>
    <tabColor theme="0" tint="-0.249977111117893"/>
  </sheetPr>
  <dimension ref="A1:A2"/>
  <sheetViews>
    <sheetView zoomScaleNormal="100" workbookViewId="0">
      <selection activeCell="A2" sqref="A2"/>
    </sheetView>
  </sheetViews>
  <sheetFormatPr defaultColWidth="0" defaultRowHeight="15" zeroHeight="1" x14ac:dyDescent="0.25"/>
  <cols>
    <col min="1" max="1" width="64.85546875" customWidth="1"/>
    <col min="2" max="16384" width="9.140625" hidden="1"/>
  </cols>
  <sheetData>
    <row r="1" spans="1:1" x14ac:dyDescent="0.25">
      <c r="A1" s="4" t="s">
        <v>225</v>
      </c>
    </row>
    <row r="2" spans="1:1" x14ac:dyDescent="0.25">
      <c r="A2" s="9"/>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6BADE-8E35-4C28-AFC8-0AF7ADFE2455}">
  <sheetPr>
    <tabColor rgb="FF92D050"/>
  </sheetPr>
  <dimension ref="A1:E33"/>
  <sheetViews>
    <sheetView showGridLines="0" zoomScaleNormal="100" workbookViewId="0">
      <selection activeCell="E5" sqref="E5"/>
    </sheetView>
  </sheetViews>
  <sheetFormatPr defaultColWidth="0" defaultRowHeight="15" zeroHeight="1" x14ac:dyDescent="0.25"/>
  <cols>
    <col min="1" max="1" width="11.140625" customWidth="1"/>
    <col min="2" max="2" width="52.42578125" customWidth="1"/>
    <col min="3" max="3" width="16.140625" customWidth="1"/>
    <col min="4" max="4" width="15" customWidth="1"/>
    <col min="5" max="5" width="17.5703125" customWidth="1"/>
    <col min="6" max="16384" width="8.85546875" hidden="1"/>
  </cols>
  <sheetData>
    <row r="1" spans="1:5" x14ac:dyDescent="0.25">
      <c r="A1" s="43" t="str">
        <f>IF(ISTEXT('Vendor Name'!A2),'Vendor Name'!A2,"")</f>
        <v/>
      </c>
      <c r="B1" s="44"/>
      <c r="C1" s="44"/>
      <c r="D1" s="44"/>
      <c r="E1" s="45"/>
    </row>
    <row r="2" spans="1:5" x14ac:dyDescent="0.25"/>
    <row r="3" spans="1:5" x14ac:dyDescent="0.25">
      <c r="A3" s="5" t="s">
        <v>203</v>
      </c>
    </row>
    <row r="4" spans="1:5" x14ac:dyDescent="0.25">
      <c r="A4" t="s">
        <v>192</v>
      </c>
      <c r="B4" t="s">
        <v>193</v>
      </c>
      <c r="C4" t="s">
        <v>194</v>
      </c>
    </row>
    <row r="5" spans="1:5" ht="75" x14ac:dyDescent="0.25">
      <c r="A5" s="1" t="s">
        <v>195</v>
      </c>
      <c r="B5" s="2" t="s">
        <v>196</v>
      </c>
      <c r="C5" s="8"/>
    </row>
    <row r="6" spans="1:5" x14ac:dyDescent="0.25"/>
    <row r="7" spans="1:5" x14ac:dyDescent="0.25">
      <c r="A7" s="4" t="s">
        <v>202</v>
      </c>
    </row>
    <row r="8" spans="1:5" x14ac:dyDescent="0.25">
      <c r="A8" t="s">
        <v>197</v>
      </c>
      <c r="B8" t="s">
        <v>198</v>
      </c>
      <c r="C8" t="s">
        <v>199</v>
      </c>
      <c r="D8" t="s">
        <v>200</v>
      </c>
      <c r="E8" t="s">
        <v>201</v>
      </c>
    </row>
    <row r="9" spans="1:5" x14ac:dyDescent="0.25">
      <c r="A9" s="9"/>
      <c r="B9" s="9"/>
      <c r="C9" s="10"/>
      <c r="D9" s="12"/>
      <c r="E9" s="16" cm="1">
        <f t="array" ref="E9">Table_1[Price]*Table_2[[#This Row],[Payment %]]</f>
        <v>0</v>
      </c>
    </row>
    <row r="10" spans="1:5" x14ac:dyDescent="0.25">
      <c r="A10" s="9"/>
      <c r="B10" s="9"/>
      <c r="C10" s="10"/>
      <c r="D10" s="12"/>
      <c r="E10" s="16" cm="1">
        <f t="array" ref="E10">Table_1[Price]*Table_2[[#This Row],[Payment %]]</f>
        <v>0</v>
      </c>
    </row>
    <row r="11" spans="1:5" x14ac:dyDescent="0.25">
      <c r="A11" s="9"/>
      <c r="B11" s="9"/>
      <c r="C11" s="10"/>
      <c r="D11" s="12"/>
      <c r="E11" s="16" cm="1">
        <f t="array" ref="E11">Table_1[Price]*Table_2[[#This Row],[Payment %]]</f>
        <v>0</v>
      </c>
    </row>
    <row r="12" spans="1:5" x14ac:dyDescent="0.25">
      <c r="A12" s="9"/>
      <c r="B12" s="9"/>
      <c r="C12" s="10"/>
      <c r="D12" s="12"/>
      <c r="E12" s="16" cm="1">
        <f t="array" ref="E12">Table_1[Price]*Table_2[[#This Row],[Payment %]]</f>
        <v>0</v>
      </c>
    </row>
    <row r="13" spans="1:5" x14ac:dyDescent="0.25">
      <c r="A13" s="9"/>
      <c r="B13" s="9"/>
      <c r="C13" s="10"/>
      <c r="D13" s="12"/>
      <c r="E13" s="16" cm="1">
        <f t="array" ref="E13">Table_1[Price]*Table_2[[#This Row],[Payment %]]</f>
        <v>0</v>
      </c>
    </row>
    <row r="14" spans="1:5" x14ac:dyDescent="0.25">
      <c r="A14" s="9"/>
      <c r="B14" s="9"/>
      <c r="C14" s="10"/>
      <c r="D14" s="12"/>
      <c r="E14" s="16" cm="1">
        <f t="array" ref="E14">Table_1[Price]*Table_2[[#This Row],[Payment %]]</f>
        <v>0</v>
      </c>
    </row>
    <row r="15" spans="1:5" x14ac:dyDescent="0.25">
      <c r="A15" s="9"/>
      <c r="B15" s="9"/>
      <c r="C15" s="10"/>
      <c r="D15" s="12"/>
      <c r="E15" s="16" cm="1">
        <f t="array" ref="E15">Table_1[Price]*Table_2[[#This Row],[Payment %]]</f>
        <v>0</v>
      </c>
    </row>
    <row r="16" spans="1:5" x14ac:dyDescent="0.25">
      <c r="A16" s="9"/>
      <c r="B16" s="9"/>
      <c r="C16" s="10"/>
      <c r="D16" s="12"/>
      <c r="E16" s="16" cm="1">
        <f t="array" ref="E16">Table_1[Price]*Table_2[[#This Row],[Payment %]]</f>
        <v>0</v>
      </c>
    </row>
    <row r="17" spans="1:5" x14ac:dyDescent="0.25">
      <c r="A17" s="9"/>
      <c r="B17" s="9"/>
      <c r="C17" s="10"/>
      <c r="D17" s="12"/>
      <c r="E17" s="16" cm="1">
        <f t="array" ref="E17">Table_1[Price]*Table_2[[#This Row],[Payment %]]</f>
        <v>0</v>
      </c>
    </row>
    <row r="18" spans="1:5" x14ac:dyDescent="0.25">
      <c r="A18" s="9"/>
      <c r="B18" s="9"/>
      <c r="C18" s="10"/>
      <c r="D18" s="12"/>
      <c r="E18" s="16" cm="1">
        <f t="array" ref="E18">Table_1[Price]*Table_2[[#This Row],[Payment %]]</f>
        <v>0</v>
      </c>
    </row>
    <row r="19" spans="1:5" x14ac:dyDescent="0.25">
      <c r="A19" s="9"/>
      <c r="B19" s="9"/>
      <c r="C19" s="10"/>
      <c r="D19" s="12"/>
      <c r="E19" s="16" cm="1">
        <f t="array" ref="E19">Table_1[Price]*Table_2[[#This Row],[Payment %]]</f>
        <v>0</v>
      </c>
    </row>
    <row r="20" spans="1:5" x14ac:dyDescent="0.25">
      <c r="A20" s="9"/>
      <c r="B20" s="9"/>
      <c r="C20" s="10"/>
      <c r="D20" s="12"/>
      <c r="E20" s="16" cm="1">
        <f t="array" ref="E20">Table_1[Price]*Table_2[[#This Row],[Payment %]]</f>
        <v>0</v>
      </c>
    </row>
    <row r="21" spans="1:5" x14ac:dyDescent="0.25">
      <c r="A21" s="9"/>
      <c r="B21" s="9"/>
      <c r="C21" s="10"/>
      <c r="D21" s="12"/>
      <c r="E21" s="16" cm="1">
        <f t="array" ref="E21">Table_1[Price]*Table_2[[#This Row],[Payment %]]</f>
        <v>0</v>
      </c>
    </row>
    <row r="22" spans="1:5" x14ac:dyDescent="0.25">
      <c r="A22" s="9"/>
      <c r="B22" s="9"/>
      <c r="C22" s="10"/>
      <c r="D22" s="12"/>
      <c r="E22" s="16" cm="1">
        <f t="array" ref="E22">Table_1[Price]*Table_2[[#This Row],[Payment %]]</f>
        <v>0</v>
      </c>
    </row>
    <row r="23" spans="1:5" x14ac:dyDescent="0.25">
      <c r="A23" s="9"/>
      <c r="B23" s="9"/>
      <c r="C23" s="10"/>
      <c r="D23" s="12"/>
      <c r="E23" s="16" cm="1">
        <f t="array" ref="E23">Table_1[Price]*Table_2[[#This Row],[Payment %]]</f>
        <v>0</v>
      </c>
    </row>
    <row r="24" spans="1:5" x14ac:dyDescent="0.25">
      <c r="A24" s="9"/>
      <c r="B24" s="9"/>
      <c r="C24" s="10"/>
      <c r="D24" s="12"/>
      <c r="E24" s="16" cm="1">
        <f t="array" ref="E24">Table_1[Price]*Table_2[[#This Row],[Payment %]]</f>
        <v>0</v>
      </c>
    </row>
    <row r="25" spans="1:5" x14ac:dyDescent="0.25">
      <c r="A25" s="9"/>
      <c r="B25" s="9"/>
      <c r="C25" s="10"/>
      <c r="D25" s="12"/>
      <c r="E25" s="16" cm="1">
        <f t="array" ref="E25">Table_1[Price]*Table_2[[#This Row],[Payment %]]</f>
        <v>0</v>
      </c>
    </row>
    <row r="26" spans="1:5" x14ac:dyDescent="0.25">
      <c r="A26" s="9"/>
      <c r="B26" s="9"/>
      <c r="C26" s="10"/>
      <c r="D26" s="12"/>
      <c r="E26" s="16" cm="1">
        <f t="array" ref="E26">Table_1[Price]*Table_2[[#This Row],[Payment %]]</f>
        <v>0</v>
      </c>
    </row>
    <row r="27" spans="1:5" x14ac:dyDescent="0.25">
      <c r="A27" s="9"/>
      <c r="B27" s="9"/>
      <c r="C27" s="10"/>
      <c r="D27" s="12"/>
      <c r="E27" s="16" cm="1">
        <f t="array" ref="E27">Table_1[Price]*Table_2[[#This Row],[Payment %]]</f>
        <v>0</v>
      </c>
    </row>
    <row r="28" spans="1:5" x14ac:dyDescent="0.25">
      <c r="A28" s="9"/>
      <c r="B28" s="9"/>
      <c r="C28" s="10"/>
      <c r="D28" s="12"/>
      <c r="E28" s="16" cm="1">
        <f t="array" ref="E28">Table_1[Price]*Table_2[[#This Row],[Payment %]]</f>
        <v>0</v>
      </c>
    </row>
    <row r="29" spans="1:5" x14ac:dyDescent="0.25">
      <c r="A29" s="9"/>
      <c r="B29" s="9"/>
      <c r="C29" s="10"/>
      <c r="D29" s="12"/>
      <c r="E29" s="16" cm="1">
        <f t="array" ref="E29">Table_1[Price]*Table_2[[#This Row],[Payment %]]</f>
        <v>0</v>
      </c>
    </row>
    <row r="30" spans="1:5" x14ac:dyDescent="0.25">
      <c r="A30" s="9"/>
      <c r="B30" s="9"/>
      <c r="C30" s="10"/>
      <c r="D30" s="12"/>
      <c r="E30" s="16" cm="1">
        <f t="array" ref="E30">Table_1[Price]*Table_2[[#This Row],[Payment %]]</f>
        <v>0</v>
      </c>
    </row>
    <row r="31" spans="1:5" x14ac:dyDescent="0.25">
      <c r="A31" s="9"/>
      <c r="B31" s="9"/>
      <c r="C31" s="10"/>
      <c r="D31" s="12"/>
      <c r="E31" s="16" cm="1">
        <f t="array" ref="E31">Table_1[Price]*Table_2[[#This Row],[Payment %]]</f>
        <v>0</v>
      </c>
    </row>
    <row r="32" spans="1:5" x14ac:dyDescent="0.25">
      <c r="A32" s="9"/>
      <c r="B32" s="9"/>
      <c r="C32" s="10"/>
      <c r="D32" s="12"/>
      <c r="E32" s="16" cm="1">
        <f t="array" ref="E32">Table_1[Price]*Table_2[[#This Row],[Payment %]]</f>
        <v>0</v>
      </c>
    </row>
    <row r="33" spans="1:5" x14ac:dyDescent="0.25">
      <c r="A33" s="4" t="s">
        <v>216</v>
      </c>
      <c r="B33" s="4"/>
      <c r="C33" s="11"/>
      <c r="D33" s="13"/>
      <c r="E33" s="17">
        <f>SUM(E9:E32)</f>
        <v>0</v>
      </c>
    </row>
  </sheetData>
  <sheetProtection sheet="1" objects="1" scenarios="1"/>
  <mergeCells count="1">
    <mergeCell ref="A1:E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9F3B3-93D6-4E64-A6A9-E04840DD8F95}">
  <sheetPr>
    <tabColor rgb="FF00B0F0"/>
  </sheetPr>
  <dimension ref="A1:I128"/>
  <sheetViews>
    <sheetView showGridLines="0" tabSelected="1" zoomScale="85" zoomScaleNormal="85" workbookViewId="0">
      <selection activeCell="F5" sqref="F5"/>
    </sheetView>
  </sheetViews>
  <sheetFormatPr defaultColWidth="0" defaultRowHeight="15" zeroHeight="1" x14ac:dyDescent="0.25"/>
  <cols>
    <col min="1" max="1" width="53.85546875" customWidth="1"/>
    <col min="2" max="2" width="33" customWidth="1"/>
    <col min="3" max="3" width="21.85546875" bestFit="1" customWidth="1"/>
    <col min="4" max="4" width="32.140625" bestFit="1" customWidth="1"/>
    <col min="5" max="5" width="37.7109375" bestFit="1" customWidth="1"/>
    <col min="6" max="6" width="39" customWidth="1"/>
    <col min="7" max="7" width="10" customWidth="1"/>
    <col min="8" max="8" width="15.28515625" customWidth="1"/>
    <col min="9" max="9" width="25.5703125" customWidth="1"/>
    <col min="10" max="16384" width="9.140625" hidden="1"/>
  </cols>
  <sheetData>
    <row r="1" spans="1:9" x14ac:dyDescent="0.25">
      <c r="A1" s="43" t="str">
        <f>IF(ISTEXT('Vendor Name'!A2),'Vendor Name'!A2,"")</f>
        <v/>
      </c>
      <c r="B1" s="44"/>
      <c r="C1" s="44"/>
      <c r="D1" s="44"/>
      <c r="E1" s="44"/>
      <c r="F1" s="44"/>
      <c r="G1" s="44"/>
      <c r="H1" s="44"/>
      <c r="I1" s="45"/>
    </row>
    <row r="2" spans="1:9" x14ac:dyDescent="0.25"/>
    <row r="3" spans="1:9" x14ac:dyDescent="0.25">
      <c r="A3" s="5" t="s">
        <v>229</v>
      </c>
    </row>
    <row r="4" spans="1:9" x14ac:dyDescent="0.25">
      <c r="A4" t="s">
        <v>60</v>
      </c>
      <c r="B4" t="s">
        <v>0</v>
      </c>
      <c r="C4" t="s">
        <v>61</v>
      </c>
      <c r="D4" t="s">
        <v>62</v>
      </c>
      <c r="E4" t="s">
        <v>204</v>
      </c>
      <c r="F4" t="s">
        <v>211</v>
      </c>
      <c r="G4" t="s">
        <v>208</v>
      </c>
      <c r="H4" t="s">
        <v>209</v>
      </c>
      <c r="I4" t="s">
        <v>210</v>
      </c>
    </row>
    <row r="5" spans="1:9" x14ac:dyDescent="0.25">
      <c r="A5" s="49" t="s">
        <v>311</v>
      </c>
      <c r="B5" s="49"/>
      <c r="C5" s="49" t="s">
        <v>221</v>
      </c>
      <c r="D5" s="49" t="s">
        <v>205</v>
      </c>
      <c r="E5" s="49" t="s">
        <v>310</v>
      </c>
      <c r="F5" s="9"/>
      <c r="G5" s="49">
        <v>1</v>
      </c>
      <c r="H5" s="14"/>
      <c r="I5" s="16">
        <f>Table_3[[#This Row],[Qty]]*Table_3[[#This Row],[Unit Price]]</f>
        <v>0</v>
      </c>
    </row>
    <row r="6" spans="1:9" x14ac:dyDescent="0.25">
      <c r="A6" s="49" t="s">
        <v>311</v>
      </c>
      <c r="B6" s="49"/>
      <c r="C6" s="49" t="s">
        <v>207</v>
      </c>
      <c r="D6" s="49" t="s">
        <v>205</v>
      </c>
      <c r="E6" s="49" t="s">
        <v>154</v>
      </c>
      <c r="F6" s="9"/>
      <c r="G6" s="49">
        <v>1</v>
      </c>
      <c r="H6" s="14"/>
      <c r="I6" s="16">
        <f>Table_3[[#This Row],[Qty]]*Table_3[[#This Row],[Unit Price]]</f>
        <v>0</v>
      </c>
    </row>
    <row r="7" spans="1:9" x14ac:dyDescent="0.25">
      <c r="A7" s="49" t="s">
        <v>312</v>
      </c>
      <c r="B7" s="50"/>
      <c r="C7" s="49" t="s">
        <v>221</v>
      </c>
      <c r="D7" s="49" t="s">
        <v>205</v>
      </c>
      <c r="E7" s="50" t="s">
        <v>313</v>
      </c>
      <c r="F7" s="48"/>
      <c r="G7" s="50">
        <v>1</v>
      </c>
      <c r="H7" s="14"/>
      <c r="I7" s="51">
        <f>Table_3[[#This Row],[Qty]]*Table_3[[#This Row],[Unit Price]]</f>
        <v>0</v>
      </c>
    </row>
    <row r="8" spans="1:9" x14ac:dyDescent="0.25">
      <c r="A8" s="49" t="s">
        <v>312</v>
      </c>
      <c r="B8" s="50"/>
      <c r="C8" s="49" t="s">
        <v>207</v>
      </c>
      <c r="D8" s="49" t="s">
        <v>205</v>
      </c>
      <c r="E8" s="50" t="s">
        <v>154</v>
      </c>
      <c r="F8" s="48"/>
      <c r="G8" s="50">
        <v>1</v>
      </c>
      <c r="H8" s="14"/>
      <c r="I8" s="51">
        <f>Table_3[[#This Row],[Qty]]*Table_3[[#This Row],[Unit Price]]</f>
        <v>0</v>
      </c>
    </row>
    <row r="9" spans="1:9" x14ac:dyDescent="0.25">
      <c r="A9" s="49" t="s">
        <v>223</v>
      </c>
      <c r="B9" s="49"/>
      <c r="C9" s="49" t="s">
        <v>221</v>
      </c>
      <c r="D9" s="49" t="s">
        <v>206</v>
      </c>
      <c r="E9" s="49" t="s">
        <v>310</v>
      </c>
      <c r="F9" s="9"/>
      <c r="G9" s="49">
        <v>1</v>
      </c>
      <c r="H9" s="14"/>
      <c r="I9" s="16">
        <f>Table_3[[#This Row],[Qty]]*Table_3[[#This Row],[Unit Price]]</f>
        <v>0</v>
      </c>
    </row>
    <row r="10" spans="1:9" x14ac:dyDescent="0.25">
      <c r="A10" s="49" t="s">
        <v>223</v>
      </c>
      <c r="B10" s="49"/>
      <c r="C10" s="49" t="s">
        <v>207</v>
      </c>
      <c r="D10" s="49" t="s">
        <v>206</v>
      </c>
      <c r="E10" s="49" t="s">
        <v>154</v>
      </c>
      <c r="F10" s="9"/>
      <c r="G10" s="49">
        <v>1</v>
      </c>
      <c r="H10" s="14"/>
      <c r="I10" s="16">
        <f>Table_3[[#This Row],[Qty]]*Table_3[[#This Row],[Unit Price]]</f>
        <v>0</v>
      </c>
    </row>
    <row r="11" spans="1:9" x14ac:dyDescent="0.25">
      <c r="A11" s="49" t="s">
        <v>224</v>
      </c>
      <c r="B11" s="49"/>
      <c r="C11" s="49" t="s">
        <v>221</v>
      </c>
      <c r="D11" s="49" t="s">
        <v>206</v>
      </c>
      <c r="E11" s="50" t="s">
        <v>313</v>
      </c>
      <c r="F11" s="9"/>
      <c r="G11" s="49">
        <v>1</v>
      </c>
      <c r="H11" s="14"/>
      <c r="I11" s="16">
        <f>Table_3[[#This Row],[Qty]]*Table_3[[#This Row],[Unit Price]]</f>
        <v>0</v>
      </c>
    </row>
    <row r="12" spans="1:9" x14ac:dyDescent="0.25">
      <c r="A12" s="49" t="s">
        <v>224</v>
      </c>
      <c r="B12" s="49"/>
      <c r="C12" s="49" t="s">
        <v>207</v>
      </c>
      <c r="D12" s="49" t="s">
        <v>206</v>
      </c>
      <c r="E12" s="49" t="s">
        <v>154</v>
      </c>
      <c r="F12" s="9"/>
      <c r="G12" s="49">
        <v>1</v>
      </c>
      <c r="H12" s="14"/>
      <c r="I12" s="16">
        <f>Table_3[[#This Row],[Qty]]*Table_3[[#This Row],[Unit Price]]</f>
        <v>0</v>
      </c>
    </row>
    <row r="13" spans="1:9" x14ac:dyDescent="0.25">
      <c r="A13" s="49" t="s">
        <v>299</v>
      </c>
      <c r="B13" s="49"/>
      <c r="C13" s="49" t="s">
        <v>156</v>
      </c>
      <c r="D13" s="49" t="s">
        <v>206</v>
      </c>
      <c r="E13" s="49" t="s">
        <v>303</v>
      </c>
      <c r="F13" s="9"/>
      <c r="G13" s="49">
        <v>1</v>
      </c>
      <c r="H13" s="38"/>
      <c r="I13" s="39">
        <f>Table_3[[#This Row],[Qty]]*Table_3[[#This Row],[Unit Price]]</f>
        <v>0</v>
      </c>
    </row>
    <row r="14" spans="1:9" x14ac:dyDescent="0.25">
      <c r="A14" s="49" t="s">
        <v>113</v>
      </c>
      <c r="B14" s="49" t="s">
        <v>21</v>
      </c>
      <c r="C14" s="49" t="s">
        <v>156</v>
      </c>
      <c r="D14" s="49" t="s">
        <v>115</v>
      </c>
      <c r="E14" s="49" t="s">
        <v>300</v>
      </c>
      <c r="F14" s="9"/>
      <c r="G14" s="49">
        <v>1</v>
      </c>
      <c r="H14" s="38"/>
      <c r="I14" s="39">
        <f>Table_3[[#This Row],[Qty]]*Table_3[[#This Row],[Unit Price]]</f>
        <v>0</v>
      </c>
    </row>
    <row r="15" spans="1:9" x14ac:dyDescent="0.25">
      <c r="A15" s="49" t="s">
        <v>302</v>
      </c>
      <c r="B15" s="49"/>
      <c r="C15" s="49" t="s">
        <v>156</v>
      </c>
      <c r="D15" s="49" t="s">
        <v>206</v>
      </c>
      <c r="E15" s="49" t="s">
        <v>304</v>
      </c>
      <c r="F15" s="9"/>
      <c r="G15" s="49">
        <v>1</v>
      </c>
      <c r="H15" s="38"/>
      <c r="I15" s="39">
        <f>Table_3[[#This Row],[Qty]]*Table_3[[#This Row],[Unit Price]]</f>
        <v>0</v>
      </c>
    </row>
    <row r="16" spans="1:9" x14ac:dyDescent="0.25">
      <c r="A16" s="49" t="s">
        <v>167</v>
      </c>
      <c r="B16" s="49" t="s">
        <v>46</v>
      </c>
      <c r="C16" s="49" t="s">
        <v>156</v>
      </c>
      <c r="D16" s="49" t="s">
        <v>305</v>
      </c>
      <c r="E16" s="49" t="s">
        <v>301</v>
      </c>
      <c r="F16" s="9"/>
      <c r="G16" s="49">
        <v>1</v>
      </c>
      <c r="H16" s="38"/>
      <c r="I16" s="39">
        <f>Table_3[[#This Row],[Qty]]*Table_3[[#This Row],[Unit Price]]</f>
        <v>0</v>
      </c>
    </row>
    <row r="17" spans="1:9" x14ac:dyDescent="0.25">
      <c r="A17" s="49" t="s">
        <v>226</v>
      </c>
      <c r="B17" s="49"/>
      <c r="C17" s="49" t="s">
        <v>228</v>
      </c>
      <c r="D17" s="49" t="s">
        <v>154</v>
      </c>
      <c r="E17" s="49" t="s">
        <v>154</v>
      </c>
      <c r="F17" s="9"/>
      <c r="G17" s="49">
        <v>2</v>
      </c>
      <c r="H17" s="14"/>
      <c r="I17" s="16">
        <f>Table_3[[#This Row],[Qty]]*Table_3[[#This Row],[Unit Price]]</f>
        <v>0</v>
      </c>
    </row>
    <row r="18" spans="1:9" x14ac:dyDescent="0.25">
      <c r="A18" s="49" t="s">
        <v>227</v>
      </c>
      <c r="B18" s="49"/>
      <c r="C18" s="49" t="s">
        <v>228</v>
      </c>
      <c r="D18" s="49" t="s">
        <v>154</v>
      </c>
      <c r="E18" s="49" t="s">
        <v>154</v>
      </c>
      <c r="F18" s="9"/>
      <c r="G18" s="49">
        <v>2</v>
      </c>
      <c r="H18" s="14"/>
      <c r="I18" s="16">
        <f>Table_3[[#This Row],[Qty]]*Table_3[[#This Row],[Unit Price]]</f>
        <v>0</v>
      </c>
    </row>
    <row r="19" spans="1:9" x14ac:dyDescent="0.25">
      <c r="A19" s="49" t="s">
        <v>63</v>
      </c>
      <c r="B19" s="49" t="s">
        <v>1</v>
      </c>
      <c r="C19" s="49" t="s">
        <v>64</v>
      </c>
      <c r="D19" s="49" t="s">
        <v>65</v>
      </c>
      <c r="E19" s="49" t="s">
        <v>66</v>
      </c>
      <c r="F19" s="9"/>
      <c r="G19" s="49">
        <v>1</v>
      </c>
      <c r="H19" s="14"/>
      <c r="I19" s="16">
        <f>Table_3[[#This Row],[Qty]]*Table_3[[#This Row],[Unit Price]]</f>
        <v>0</v>
      </c>
    </row>
    <row r="20" spans="1:9" x14ac:dyDescent="0.25">
      <c r="A20" s="49" t="s">
        <v>67</v>
      </c>
      <c r="B20" s="49" t="s">
        <v>2</v>
      </c>
      <c r="C20" s="49" t="s">
        <v>64</v>
      </c>
      <c r="D20" s="49" t="s">
        <v>68</v>
      </c>
      <c r="E20" s="49" t="s">
        <v>66</v>
      </c>
      <c r="F20" s="9"/>
      <c r="G20" s="49">
        <v>1</v>
      </c>
      <c r="H20" s="14"/>
      <c r="I20" s="16">
        <f>Table_3[[#This Row],[Qty]]*Table_3[[#This Row],[Unit Price]]</f>
        <v>0</v>
      </c>
    </row>
    <row r="21" spans="1:9" x14ac:dyDescent="0.25">
      <c r="A21" s="49" t="s">
        <v>69</v>
      </c>
      <c r="B21" s="49" t="s">
        <v>3</v>
      </c>
      <c r="C21" s="49" t="s">
        <v>64</v>
      </c>
      <c r="D21" s="49" t="s">
        <v>70</v>
      </c>
      <c r="E21" s="49" t="s">
        <v>71</v>
      </c>
      <c r="F21" s="9"/>
      <c r="G21" s="49">
        <v>1</v>
      </c>
      <c r="H21" s="14"/>
      <c r="I21" s="16">
        <f>Table_3[[#This Row],[Qty]]*Table_3[[#This Row],[Unit Price]]</f>
        <v>0</v>
      </c>
    </row>
    <row r="22" spans="1:9" x14ac:dyDescent="0.25">
      <c r="A22" s="49" t="s">
        <v>72</v>
      </c>
      <c r="B22" s="49" t="s">
        <v>4</v>
      </c>
      <c r="C22" s="49" t="s">
        <v>64</v>
      </c>
      <c r="D22" s="49" t="s">
        <v>73</v>
      </c>
      <c r="E22" s="49" t="s">
        <v>66</v>
      </c>
      <c r="F22" s="9"/>
      <c r="G22" s="49">
        <v>1</v>
      </c>
      <c r="H22" s="14"/>
      <c r="I22" s="16">
        <f>Table_3[[#This Row],[Qty]]*Table_3[[#This Row],[Unit Price]]</f>
        <v>0</v>
      </c>
    </row>
    <row r="23" spans="1:9" x14ac:dyDescent="0.25">
      <c r="A23" s="49" t="s">
        <v>74</v>
      </c>
      <c r="B23" s="49" t="s">
        <v>5</v>
      </c>
      <c r="C23" s="49" t="s">
        <v>64</v>
      </c>
      <c r="D23" s="49" t="s">
        <v>75</v>
      </c>
      <c r="E23" s="49" t="s">
        <v>76</v>
      </c>
      <c r="F23" s="9"/>
      <c r="G23" s="49">
        <v>1</v>
      </c>
      <c r="H23" s="14"/>
      <c r="I23" s="16">
        <f>Table_3[[#This Row],[Qty]]*Table_3[[#This Row],[Unit Price]]</f>
        <v>0</v>
      </c>
    </row>
    <row r="24" spans="1:9" x14ac:dyDescent="0.25">
      <c r="A24" s="49" t="s">
        <v>77</v>
      </c>
      <c r="B24" s="49" t="s">
        <v>6</v>
      </c>
      <c r="C24" s="49" t="s">
        <v>64</v>
      </c>
      <c r="D24" s="49" t="s">
        <v>78</v>
      </c>
      <c r="E24" s="49" t="s">
        <v>71</v>
      </c>
      <c r="F24" s="9"/>
      <c r="G24" s="49">
        <v>1</v>
      </c>
      <c r="H24" s="14"/>
      <c r="I24" s="16">
        <f>Table_3[[#This Row],[Qty]]*Table_3[[#This Row],[Unit Price]]</f>
        <v>0</v>
      </c>
    </row>
    <row r="25" spans="1:9" x14ac:dyDescent="0.25">
      <c r="A25" s="49" t="s">
        <v>79</v>
      </c>
      <c r="B25" s="49" t="s">
        <v>7</v>
      </c>
      <c r="C25" s="49" t="s">
        <v>64</v>
      </c>
      <c r="D25" s="49" t="s">
        <v>80</v>
      </c>
      <c r="E25" s="49" t="s">
        <v>71</v>
      </c>
      <c r="F25" s="9"/>
      <c r="G25" s="49">
        <v>1</v>
      </c>
      <c r="H25" s="14"/>
      <c r="I25" s="16">
        <f>Table_3[[#This Row],[Qty]]*Table_3[[#This Row],[Unit Price]]</f>
        <v>0</v>
      </c>
    </row>
    <row r="26" spans="1:9" x14ac:dyDescent="0.25">
      <c r="A26" s="49" t="s">
        <v>81</v>
      </c>
      <c r="B26" s="49" t="s">
        <v>8</v>
      </c>
      <c r="C26" s="49" t="s">
        <v>82</v>
      </c>
      <c r="D26" s="49" t="s">
        <v>83</v>
      </c>
      <c r="E26" s="49" t="s">
        <v>66</v>
      </c>
      <c r="F26" s="9"/>
      <c r="G26" s="49">
        <v>1</v>
      </c>
      <c r="H26" s="14"/>
      <c r="I26" s="16">
        <f>Table_3[[#This Row],[Qty]]*Table_3[[#This Row],[Unit Price]]</f>
        <v>0</v>
      </c>
    </row>
    <row r="27" spans="1:9" x14ac:dyDescent="0.25">
      <c r="A27" s="49" t="s">
        <v>84</v>
      </c>
      <c r="B27" s="49" t="s">
        <v>9</v>
      </c>
      <c r="C27" s="49" t="s">
        <v>82</v>
      </c>
      <c r="D27" s="49" t="s">
        <v>85</v>
      </c>
      <c r="E27" s="49" t="s">
        <v>86</v>
      </c>
      <c r="F27" s="9"/>
      <c r="G27" s="49">
        <v>1</v>
      </c>
      <c r="H27" s="14"/>
      <c r="I27" s="16">
        <f>Table_3[[#This Row],[Qty]]*Table_3[[#This Row],[Unit Price]]</f>
        <v>0</v>
      </c>
    </row>
    <row r="28" spans="1:9" x14ac:dyDescent="0.25">
      <c r="A28" s="49" t="s">
        <v>87</v>
      </c>
      <c r="B28" s="49" t="s">
        <v>10</v>
      </c>
      <c r="C28" s="49" t="s">
        <v>88</v>
      </c>
      <c r="D28" s="49" t="s">
        <v>89</v>
      </c>
      <c r="E28" s="49" t="s">
        <v>66</v>
      </c>
      <c r="F28" s="9"/>
      <c r="G28" s="49">
        <v>1</v>
      </c>
      <c r="H28" s="14"/>
      <c r="I28" s="16">
        <f>Table_3[[#This Row],[Qty]]*Table_3[[#This Row],[Unit Price]]</f>
        <v>0</v>
      </c>
    </row>
    <row r="29" spans="1:9" x14ac:dyDescent="0.25">
      <c r="A29" s="49" t="s">
        <v>90</v>
      </c>
      <c r="B29" s="49" t="s">
        <v>11</v>
      </c>
      <c r="C29" s="49" t="s">
        <v>88</v>
      </c>
      <c r="D29" s="49" t="s">
        <v>91</v>
      </c>
      <c r="E29" s="49" t="s">
        <v>66</v>
      </c>
      <c r="F29" s="9"/>
      <c r="G29" s="49">
        <v>1</v>
      </c>
      <c r="H29" s="14"/>
      <c r="I29" s="16">
        <f>Table_3[[#This Row],[Qty]]*Table_3[[#This Row],[Unit Price]]</f>
        <v>0</v>
      </c>
    </row>
    <row r="30" spans="1:9" x14ac:dyDescent="0.25">
      <c r="A30" s="49" t="s">
        <v>92</v>
      </c>
      <c r="B30" s="49" t="s">
        <v>12</v>
      </c>
      <c r="C30" s="49" t="s">
        <v>88</v>
      </c>
      <c r="D30" s="49" t="s">
        <v>93</v>
      </c>
      <c r="E30" s="49" t="s">
        <v>94</v>
      </c>
      <c r="F30" s="9"/>
      <c r="G30" s="49">
        <v>1</v>
      </c>
      <c r="H30" s="14"/>
      <c r="I30" s="16">
        <f>Table_3[[#This Row],[Qty]]*Table_3[[#This Row],[Unit Price]]</f>
        <v>0</v>
      </c>
    </row>
    <row r="31" spans="1:9" x14ac:dyDescent="0.25">
      <c r="A31" s="49" t="s">
        <v>95</v>
      </c>
      <c r="B31" s="49" t="s">
        <v>13</v>
      </c>
      <c r="C31" s="49" t="s">
        <v>88</v>
      </c>
      <c r="D31" s="49" t="s">
        <v>96</v>
      </c>
      <c r="E31" s="49" t="s">
        <v>97</v>
      </c>
      <c r="F31" s="9"/>
      <c r="G31" s="49">
        <v>1</v>
      </c>
      <c r="H31" s="14"/>
      <c r="I31" s="16">
        <f>Table_3[[#This Row],[Qty]]*Table_3[[#This Row],[Unit Price]]</f>
        <v>0</v>
      </c>
    </row>
    <row r="32" spans="1:9" x14ac:dyDescent="0.25">
      <c r="A32" s="49" t="s">
        <v>222</v>
      </c>
      <c r="B32" s="49" t="s">
        <v>14</v>
      </c>
      <c r="C32" s="49" t="s">
        <v>98</v>
      </c>
      <c r="D32" s="49" t="s">
        <v>191</v>
      </c>
      <c r="E32" s="49" t="s">
        <v>309</v>
      </c>
      <c r="F32" s="9"/>
      <c r="G32" s="49">
        <v>1</v>
      </c>
      <c r="H32" s="14"/>
      <c r="I32" s="16">
        <f>Table_3[[#This Row],[Qty]]*Table_3[[#This Row],[Unit Price]]</f>
        <v>0</v>
      </c>
    </row>
    <row r="33" spans="1:9" x14ac:dyDescent="0.25">
      <c r="A33" s="49" t="s">
        <v>222</v>
      </c>
      <c r="B33" s="49" t="s">
        <v>14</v>
      </c>
      <c r="C33" s="49" t="s">
        <v>207</v>
      </c>
      <c r="D33" s="49" t="s">
        <v>191</v>
      </c>
      <c r="E33" s="49" t="s">
        <v>154</v>
      </c>
      <c r="F33" s="9"/>
      <c r="G33" s="49">
        <v>1</v>
      </c>
      <c r="H33" s="14"/>
      <c r="I33" s="16">
        <f>Table_3[[#This Row],[Qty]]*Table_3[[#This Row],[Unit Price]]</f>
        <v>0</v>
      </c>
    </row>
    <row r="34" spans="1:9" x14ac:dyDescent="0.25">
      <c r="A34" s="49" t="s">
        <v>99</v>
      </c>
      <c r="B34" s="49" t="s">
        <v>15</v>
      </c>
      <c r="C34" s="49" t="s">
        <v>100</v>
      </c>
      <c r="D34" s="49" t="s">
        <v>101</v>
      </c>
      <c r="E34" s="49" t="s">
        <v>66</v>
      </c>
      <c r="F34" s="9"/>
      <c r="G34" s="49">
        <v>1</v>
      </c>
      <c r="H34" s="14"/>
      <c r="I34" s="16">
        <f>Table_3[[#This Row],[Qty]]*Table_3[[#This Row],[Unit Price]]</f>
        <v>0</v>
      </c>
    </row>
    <row r="35" spans="1:9" x14ac:dyDescent="0.25">
      <c r="A35" s="49" t="s">
        <v>102</v>
      </c>
      <c r="B35" s="49" t="s">
        <v>16</v>
      </c>
      <c r="C35" s="49" t="s">
        <v>100</v>
      </c>
      <c r="D35" s="49" t="s">
        <v>103</v>
      </c>
      <c r="E35" s="49" t="s">
        <v>66</v>
      </c>
      <c r="F35" s="9"/>
      <c r="G35" s="49">
        <v>1</v>
      </c>
      <c r="H35" s="14"/>
      <c r="I35" s="16">
        <f>Table_3[[#This Row],[Qty]]*Table_3[[#This Row],[Unit Price]]</f>
        <v>0</v>
      </c>
    </row>
    <row r="36" spans="1:9" x14ac:dyDescent="0.25">
      <c r="A36" s="49" t="s">
        <v>104</v>
      </c>
      <c r="B36" s="49" t="s">
        <v>17</v>
      </c>
      <c r="C36" s="49" t="s">
        <v>100</v>
      </c>
      <c r="D36" s="49" t="s">
        <v>105</v>
      </c>
      <c r="E36" s="49" t="s">
        <v>66</v>
      </c>
      <c r="F36" s="9"/>
      <c r="G36" s="49">
        <v>1</v>
      </c>
      <c r="H36" s="14"/>
      <c r="I36" s="16">
        <f>Table_3[[#This Row],[Qty]]*Table_3[[#This Row],[Unit Price]]</f>
        <v>0</v>
      </c>
    </row>
    <row r="37" spans="1:9" x14ac:dyDescent="0.25">
      <c r="A37" s="49" t="s">
        <v>106</v>
      </c>
      <c r="B37" s="49" t="s">
        <v>18</v>
      </c>
      <c r="C37" s="49" t="s">
        <v>100</v>
      </c>
      <c r="D37" s="49" t="s">
        <v>107</v>
      </c>
      <c r="E37" s="49" t="s">
        <v>66</v>
      </c>
      <c r="F37" s="9"/>
      <c r="G37" s="49">
        <v>1</v>
      </c>
      <c r="H37" s="14"/>
      <c r="I37" s="16">
        <f>Table_3[[#This Row],[Qty]]*Table_3[[#This Row],[Unit Price]]</f>
        <v>0</v>
      </c>
    </row>
    <row r="38" spans="1:9" x14ac:dyDescent="0.25">
      <c r="A38" s="49" t="s">
        <v>108</v>
      </c>
      <c r="B38" s="49" t="s">
        <v>19</v>
      </c>
      <c r="C38" s="49" t="s">
        <v>109</v>
      </c>
      <c r="D38" s="49" t="s">
        <v>110</v>
      </c>
      <c r="E38" s="49" t="s">
        <v>76</v>
      </c>
      <c r="F38" s="9"/>
      <c r="G38" s="49">
        <v>1</v>
      </c>
      <c r="H38" s="14"/>
      <c r="I38" s="16">
        <f>Table_3[[#This Row],[Qty]]*Table_3[[#This Row],[Unit Price]]</f>
        <v>0</v>
      </c>
    </row>
    <row r="39" spans="1:9" x14ac:dyDescent="0.25">
      <c r="A39" s="49" t="s">
        <v>111</v>
      </c>
      <c r="B39" s="49" t="s">
        <v>20</v>
      </c>
      <c r="C39" s="49" t="s">
        <v>109</v>
      </c>
      <c r="D39" s="49" t="s">
        <v>112</v>
      </c>
      <c r="E39" s="49" t="s">
        <v>66</v>
      </c>
      <c r="F39" s="9"/>
      <c r="G39" s="49">
        <v>1</v>
      </c>
      <c r="H39" s="14"/>
      <c r="I39" s="16">
        <f>Table_3[[#This Row],[Qty]]*Table_3[[#This Row],[Unit Price]]</f>
        <v>0</v>
      </c>
    </row>
    <row r="40" spans="1:9" x14ac:dyDescent="0.25">
      <c r="A40" s="49" t="s">
        <v>81</v>
      </c>
      <c r="B40" s="49" t="s">
        <v>8</v>
      </c>
      <c r="C40" s="49" t="s">
        <v>82</v>
      </c>
      <c r="D40" s="49" t="s">
        <v>83</v>
      </c>
      <c r="E40" s="49" t="s">
        <v>66</v>
      </c>
      <c r="F40" s="9"/>
      <c r="G40" s="49">
        <v>1</v>
      </c>
      <c r="H40" s="14"/>
      <c r="I40" s="16">
        <f>Table_3[[#This Row],[Qty]]*Table_3[[#This Row],[Unit Price]]</f>
        <v>0</v>
      </c>
    </row>
    <row r="41" spans="1:9" x14ac:dyDescent="0.25">
      <c r="A41" s="49" t="s">
        <v>116</v>
      </c>
      <c r="B41" s="49" t="s">
        <v>22</v>
      </c>
      <c r="C41" s="49" t="s">
        <v>114</v>
      </c>
      <c r="D41" s="49" t="s">
        <v>117</v>
      </c>
      <c r="E41" s="49" t="s">
        <v>66</v>
      </c>
      <c r="F41" s="9"/>
      <c r="G41" s="49">
        <v>1</v>
      </c>
      <c r="H41" s="14"/>
      <c r="I41" s="16">
        <f>Table_3[[#This Row],[Qty]]*Table_3[[#This Row],[Unit Price]]</f>
        <v>0</v>
      </c>
    </row>
    <row r="42" spans="1:9" x14ac:dyDescent="0.25">
      <c r="A42" s="49" t="s">
        <v>118</v>
      </c>
      <c r="B42" s="49" t="s">
        <v>23</v>
      </c>
      <c r="C42" s="49" t="s">
        <v>119</v>
      </c>
      <c r="D42" s="49" t="s">
        <v>120</v>
      </c>
      <c r="E42" s="49" t="s">
        <v>76</v>
      </c>
      <c r="F42" s="9"/>
      <c r="G42" s="49">
        <v>1</v>
      </c>
      <c r="H42" s="14"/>
      <c r="I42" s="16">
        <f>Table_3[[#This Row],[Qty]]*Table_3[[#This Row],[Unit Price]]</f>
        <v>0</v>
      </c>
    </row>
    <row r="43" spans="1:9" x14ac:dyDescent="0.25">
      <c r="A43" s="49" t="s">
        <v>121</v>
      </c>
      <c r="B43" s="49" t="s">
        <v>24</v>
      </c>
      <c r="C43" s="49" t="s">
        <v>119</v>
      </c>
      <c r="D43" s="49" t="s">
        <v>122</v>
      </c>
      <c r="E43" s="49" t="s">
        <v>66</v>
      </c>
      <c r="F43" s="9"/>
      <c r="G43" s="49">
        <v>1</v>
      </c>
      <c r="H43" s="14"/>
      <c r="I43" s="16">
        <f>Table_3[[#This Row],[Qty]]*Table_3[[#This Row],[Unit Price]]</f>
        <v>0</v>
      </c>
    </row>
    <row r="44" spans="1:9" x14ac:dyDescent="0.25">
      <c r="A44" s="49" t="s">
        <v>123</v>
      </c>
      <c r="B44" s="49" t="s">
        <v>25</v>
      </c>
      <c r="C44" s="49" t="s">
        <v>119</v>
      </c>
      <c r="D44" s="49" t="s">
        <v>124</v>
      </c>
      <c r="E44" s="49" t="s">
        <v>66</v>
      </c>
      <c r="F44" s="9"/>
      <c r="G44" s="49">
        <v>1</v>
      </c>
      <c r="H44" s="14"/>
      <c r="I44" s="16">
        <f>Table_3[[#This Row],[Qty]]*Table_3[[#This Row],[Unit Price]]</f>
        <v>0</v>
      </c>
    </row>
    <row r="45" spans="1:9" x14ac:dyDescent="0.25">
      <c r="A45" s="49" t="s">
        <v>125</v>
      </c>
      <c r="B45" s="49" t="s">
        <v>26</v>
      </c>
      <c r="C45" s="49" t="s">
        <v>119</v>
      </c>
      <c r="D45" s="49" t="s">
        <v>126</v>
      </c>
      <c r="E45" s="49" t="s">
        <v>76</v>
      </c>
      <c r="F45" s="9"/>
      <c r="G45" s="49">
        <v>1</v>
      </c>
      <c r="H45" s="14"/>
      <c r="I45" s="16">
        <f>Table_3[[#This Row],[Qty]]*Table_3[[#This Row],[Unit Price]]</f>
        <v>0</v>
      </c>
    </row>
    <row r="46" spans="1:9" x14ac:dyDescent="0.25">
      <c r="A46" s="49" t="s">
        <v>127</v>
      </c>
      <c r="B46" s="49" t="s">
        <v>27</v>
      </c>
      <c r="C46" s="49" t="s">
        <v>119</v>
      </c>
      <c r="D46" s="49" t="s">
        <v>128</v>
      </c>
      <c r="E46" s="49" t="s">
        <v>66</v>
      </c>
      <c r="F46" s="9"/>
      <c r="G46" s="49">
        <v>1</v>
      </c>
      <c r="H46" s="14"/>
      <c r="I46" s="16">
        <f>Table_3[[#This Row],[Qty]]*Table_3[[#This Row],[Unit Price]]</f>
        <v>0</v>
      </c>
    </row>
    <row r="47" spans="1:9" x14ac:dyDescent="0.25">
      <c r="A47" s="49" t="s">
        <v>129</v>
      </c>
      <c r="B47" s="49" t="s">
        <v>28</v>
      </c>
      <c r="C47" s="49" t="s">
        <v>119</v>
      </c>
      <c r="D47" s="49" t="s">
        <v>130</v>
      </c>
      <c r="E47" s="49" t="s">
        <v>71</v>
      </c>
      <c r="F47" s="9"/>
      <c r="G47" s="49">
        <v>1</v>
      </c>
      <c r="H47" s="14"/>
      <c r="I47" s="16">
        <f>Table_3[[#This Row],[Qty]]*Table_3[[#This Row],[Unit Price]]</f>
        <v>0</v>
      </c>
    </row>
    <row r="48" spans="1:9" x14ac:dyDescent="0.25">
      <c r="A48" s="49" t="s">
        <v>131</v>
      </c>
      <c r="B48" s="49" t="s">
        <v>29</v>
      </c>
      <c r="C48" s="49" t="s">
        <v>119</v>
      </c>
      <c r="D48" s="49" t="s">
        <v>132</v>
      </c>
      <c r="E48" s="49" t="s">
        <v>133</v>
      </c>
      <c r="F48" s="52"/>
      <c r="G48" s="49">
        <v>0</v>
      </c>
      <c r="H48" s="37"/>
      <c r="I48" s="16">
        <v>0</v>
      </c>
    </row>
    <row r="49" spans="1:9" x14ac:dyDescent="0.25">
      <c r="A49" s="49" t="s">
        <v>134</v>
      </c>
      <c r="B49" s="49" t="s">
        <v>30</v>
      </c>
      <c r="C49" s="49" t="s">
        <v>88</v>
      </c>
      <c r="D49" s="49" t="s">
        <v>135</v>
      </c>
      <c r="E49" s="49" t="s">
        <v>76</v>
      </c>
      <c r="F49" s="9"/>
      <c r="G49" s="49">
        <v>1</v>
      </c>
      <c r="H49" s="14"/>
      <c r="I49" s="16">
        <f>Table_3[[#This Row],[Qty]]*Table_3[[#This Row],[Unit Price]]</f>
        <v>0</v>
      </c>
    </row>
    <row r="50" spans="1:9" x14ac:dyDescent="0.25">
      <c r="A50" s="49" t="s">
        <v>136</v>
      </c>
      <c r="B50" s="49" t="s">
        <v>31</v>
      </c>
      <c r="C50" s="49" t="s">
        <v>82</v>
      </c>
      <c r="D50" s="49" t="s">
        <v>137</v>
      </c>
      <c r="E50" s="49" t="s">
        <v>139</v>
      </c>
      <c r="F50" s="52"/>
      <c r="G50" s="49">
        <v>0</v>
      </c>
      <c r="H50" s="37"/>
      <c r="I50" s="16">
        <v>0</v>
      </c>
    </row>
    <row r="51" spans="1:9" x14ac:dyDescent="0.25">
      <c r="A51" s="49" t="s">
        <v>140</v>
      </c>
      <c r="B51" s="49" t="s">
        <v>32</v>
      </c>
      <c r="C51" s="49" t="s">
        <v>82</v>
      </c>
      <c r="D51" s="49" t="s">
        <v>141</v>
      </c>
      <c r="E51" s="49" t="s">
        <v>71</v>
      </c>
      <c r="F51" s="9"/>
      <c r="G51" s="49">
        <v>1</v>
      </c>
      <c r="H51" s="14"/>
      <c r="I51" s="16">
        <f>Table_3[[#This Row],[Qty]]*Table_3[[#This Row],[Unit Price]]</f>
        <v>0</v>
      </c>
    </row>
    <row r="52" spans="1:9" x14ac:dyDescent="0.25">
      <c r="A52" s="49" t="s">
        <v>142</v>
      </c>
      <c r="B52" s="49" t="s">
        <v>33</v>
      </c>
      <c r="C52" s="49" t="s">
        <v>82</v>
      </c>
      <c r="D52" s="49" t="s">
        <v>143</v>
      </c>
      <c r="E52" s="49" t="s">
        <v>71</v>
      </c>
      <c r="F52" s="9"/>
      <c r="G52" s="49">
        <v>1</v>
      </c>
      <c r="H52" s="14"/>
      <c r="I52" s="16">
        <f>Table_3[[#This Row],[Qty]]*Table_3[[#This Row],[Unit Price]]</f>
        <v>0</v>
      </c>
    </row>
    <row r="53" spans="1:9" x14ac:dyDescent="0.25">
      <c r="A53" s="49" t="s">
        <v>144</v>
      </c>
      <c r="B53" s="49" t="s">
        <v>34</v>
      </c>
      <c r="C53" s="49" t="s">
        <v>82</v>
      </c>
      <c r="D53" s="49" t="s">
        <v>145</v>
      </c>
      <c r="E53" s="49" t="s">
        <v>71</v>
      </c>
      <c r="F53" s="9"/>
      <c r="G53" s="49">
        <v>1</v>
      </c>
      <c r="H53" s="14"/>
      <c r="I53" s="16">
        <f>Table_3[[#This Row],[Qty]]*Table_3[[#This Row],[Unit Price]]</f>
        <v>0</v>
      </c>
    </row>
    <row r="54" spans="1:9" x14ac:dyDescent="0.25">
      <c r="A54" s="49" t="s">
        <v>146</v>
      </c>
      <c r="B54" s="49" t="s">
        <v>35</v>
      </c>
      <c r="C54" s="49" t="s">
        <v>100</v>
      </c>
      <c r="D54" s="49" t="s">
        <v>147</v>
      </c>
      <c r="E54" s="49" t="s">
        <v>66</v>
      </c>
      <c r="F54" s="9"/>
      <c r="G54" s="49">
        <v>1</v>
      </c>
      <c r="H54" s="14"/>
      <c r="I54" s="16">
        <f>Table_3[[#This Row],[Qty]]*Table_3[[#This Row],[Unit Price]]</f>
        <v>0</v>
      </c>
    </row>
    <row r="55" spans="1:9" x14ac:dyDescent="0.25">
      <c r="A55" s="49" t="s">
        <v>148</v>
      </c>
      <c r="B55" s="49" t="s">
        <v>36</v>
      </c>
      <c r="C55" s="49" t="s">
        <v>100</v>
      </c>
      <c r="D55" s="49" t="s">
        <v>149</v>
      </c>
      <c r="E55" s="49" t="s">
        <v>66</v>
      </c>
      <c r="F55" s="9"/>
      <c r="G55" s="49">
        <v>1</v>
      </c>
      <c r="H55" s="14"/>
      <c r="I55" s="16">
        <f>Table_3[[#This Row],[Qty]]*Table_3[[#This Row],[Unit Price]]</f>
        <v>0</v>
      </c>
    </row>
    <row r="56" spans="1:9" x14ac:dyDescent="0.25">
      <c r="A56" s="49" t="s">
        <v>150</v>
      </c>
      <c r="B56" s="49" t="s">
        <v>37</v>
      </c>
      <c r="C56" s="49" t="s">
        <v>100</v>
      </c>
      <c r="D56" s="49" t="s">
        <v>151</v>
      </c>
      <c r="E56" s="49" t="s">
        <v>71</v>
      </c>
      <c r="F56" s="9"/>
      <c r="G56" s="49">
        <v>1</v>
      </c>
      <c r="H56" s="14"/>
      <c r="I56" s="16">
        <f>Table_3[[#This Row],[Qty]]*Table_3[[#This Row],[Unit Price]]</f>
        <v>0</v>
      </c>
    </row>
    <row r="57" spans="1:9" x14ac:dyDescent="0.25">
      <c r="A57" s="49" t="s">
        <v>152</v>
      </c>
      <c r="B57" s="49" t="s">
        <v>38</v>
      </c>
      <c r="C57" s="49" t="s">
        <v>100</v>
      </c>
      <c r="D57" s="49" t="s">
        <v>153</v>
      </c>
      <c r="E57" s="49" t="s">
        <v>71</v>
      </c>
      <c r="F57" s="9"/>
      <c r="G57" s="49">
        <v>1</v>
      </c>
      <c r="H57" s="14"/>
      <c r="I57" s="16">
        <f>Table_3[[#This Row],[Qty]]*Table_3[[#This Row],[Unit Price]]</f>
        <v>0</v>
      </c>
    </row>
    <row r="58" spans="1:9" x14ac:dyDescent="0.25">
      <c r="A58" s="49" t="s">
        <v>155</v>
      </c>
      <c r="B58" s="49" t="s">
        <v>39</v>
      </c>
      <c r="C58" s="49" t="s">
        <v>156</v>
      </c>
      <c r="D58" s="49" t="s">
        <v>154</v>
      </c>
      <c r="E58" s="49" t="s">
        <v>157</v>
      </c>
      <c r="F58" s="9"/>
      <c r="G58" s="49">
        <v>1</v>
      </c>
      <c r="H58" s="14"/>
      <c r="I58" s="16">
        <f>Table_3[[#This Row],[Qty]]*Table_3[[#This Row],[Unit Price]]</f>
        <v>0</v>
      </c>
    </row>
    <row r="59" spans="1:9" x14ac:dyDescent="0.25">
      <c r="A59" s="49" t="s">
        <v>298</v>
      </c>
      <c r="B59" s="49" t="s">
        <v>39</v>
      </c>
      <c r="C59" s="49" t="s">
        <v>156</v>
      </c>
      <c r="D59" s="49" t="s">
        <v>154</v>
      </c>
      <c r="E59" s="49" t="s">
        <v>157</v>
      </c>
      <c r="F59" s="9"/>
      <c r="G59" s="49">
        <v>1</v>
      </c>
      <c r="H59" s="14"/>
      <c r="I59" s="16">
        <f>Table_3[[#This Row],[Qty]]*Table_3[[#This Row],[Unit Price]]</f>
        <v>0</v>
      </c>
    </row>
    <row r="60" spans="1:9" x14ac:dyDescent="0.25">
      <c r="A60" s="49" t="s">
        <v>307</v>
      </c>
      <c r="B60" s="49"/>
      <c r="C60" s="49" t="s">
        <v>156</v>
      </c>
      <c r="D60" s="49" t="s">
        <v>306</v>
      </c>
      <c r="E60" s="49" t="s">
        <v>308</v>
      </c>
      <c r="F60" s="9"/>
      <c r="G60" s="49">
        <v>1</v>
      </c>
      <c r="H60" s="38"/>
      <c r="I60" s="39">
        <f>Table_3[[#This Row],[Qty]]*Table_3[[#This Row],[Unit Price]]</f>
        <v>0</v>
      </c>
    </row>
    <row r="61" spans="1:9" x14ac:dyDescent="0.25">
      <c r="A61" s="49" t="s">
        <v>158</v>
      </c>
      <c r="B61" s="49" t="s">
        <v>40</v>
      </c>
      <c r="C61" s="49" t="s">
        <v>156</v>
      </c>
      <c r="D61" s="49" t="s">
        <v>154</v>
      </c>
      <c r="E61" s="49" t="s">
        <v>157</v>
      </c>
      <c r="F61" s="9"/>
      <c r="G61" s="49">
        <v>1</v>
      </c>
      <c r="H61" s="14"/>
      <c r="I61" s="16">
        <f>Table_3[[#This Row],[Qty]]*Table_3[[#This Row],[Unit Price]]</f>
        <v>0</v>
      </c>
    </row>
    <row r="62" spans="1:9" x14ac:dyDescent="0.25">
      <c r="A62" s="49" t="s">
        <v>159</v>
      </c>
      <c r="B62" s="49" t="s">
        <v>41</v>
      </c>
      <c r="C62" s="49" t="s">
        <v>156</v>
      </c>
      <c r="D62" s="49" t="s">
        <v>154</v>
      </c>
      <c r="E62" s="49" t="s">
        <v>157</v>
      </c>
      <c r="F62" s="9"/>
      <c r="G62" s="49">
        <v>1</v>
      </c>
      <c r="H62" s="14"/>
      <c r="I62" s="16">
        <f>Table_3[[#This Row],[Qty]]*Table_3[[#This Row],[Unit Price]]</f>
        <v>0</v>
      </c>
    </row>
    <row r="63" spans="1:9" x14ac:dyDescent="0.25">
      <c r="A63" s="49" t="s">
        <v>160</v>
      </c>
      <c r="B63" s="49" t="s">
        <v>42</v>
      </c>
      <c r="C63" s="49" t="s">
        <v>156</v>
      </c>
      <c r="D63" s="49" t="s">
        <v>154</v>
      </c>
      <c r="E63" s="49" t="s">
        <v>157</v>
      </c>
      <c r="F63" s="9"/>
      <c r="G63" s="49">
        <v>1</v>
      </c>
      <c r="H63" s="14"/>
      <c r="I63" s="16">
        <f>Table_3[[#This Row],[Qty]]*Table_3[[#This Row],[Unit Price]]</f>
        <v>0</v>
      </c>
    </row>
    <row r="64" spans="1:9" x14ac:dyDescent="0.25">
      <c r="A64" s="49" t="s">
        <v>161</v>
      </c>
      <c r="B64" s="49" t="s">
        <v>43</v>
      </c>
      <c r="C64" s="49" t="s">
        <v>156</v>
      </c>
      <c r="D64" s="49" t="s">
        <v>162</v>
      </c>
      <c r="E64" s="49" t="s">
        <v>163</v>
      </c>
      <c r="F64" s="9"/>
      <c r="G64" s="49">
        <v>1</v>
      </c>
      <c r="H64" s="14"/>
      <c r="I64" s="16">
        <f>Table_3[[#This Row],[Qty]]*Table_3[[#This Row],[Unit Price]]</f>
        <v>0</v>
      </c>
    </row>
    <row r="65" spans="1:9" x14ac:dyDescent="0.25">
      <c r="A65" s="49" t="s">
        <v>164</v>
      </c>
      <c r="B65" s="49" t="s">
        <v>44</v>
      </c>
      <c r="C65" s="49" t="s">
        <v>165</v>
      </c>
      <c r="D65" s="49" t="s">
        <v>154</v>
      </c>
      <c r="E65" s="49" t="s">
        <v>76</v>
      </c>
      <c r="F65" s="9"/>
      <c r="G65" s="49">
        <v>1</v>
      </c>
      <c r="H65" s="14"/>
      <c r="I65" s="16">
        <f>Table_3[[#This Row],[Qty]]*Table_3[[#This Row],[Unit Price]]</f>
        <v>0</v>
      </c>
    </row>
    <row r="66" spans="1:9" x14ac:dyDescent="0.25">
      <c r="A66" s="49" t="s">
        <v>166</v>
      </c>
      <c r="B66" s="49" t="s">
        <v>45</v>
      </c>
      <c r="C66" s="49" t="s">
        <v>156</v>
      </c>
      <c r="D66" s="49" t="s">
        <v>162</v>
      </c>
      <c r="E66" s="49" t="s">
        <v>163</v>
      </c>
      <c r="F66" s="9"/>
      <c r="G66" s="49">
        <v>1</v>
      </c>
      <c r="H66" s="14"/>
      <c r="I66" s="16">
        <f>Table_3[[#This Row],[Qty]]*Table_3[[#This Row],[Unit Price]]</f>
        <v>0</v>
      </c>
    </row>
    <row r="67" spans="1:9" x14ac:dyDescent="0.25">
      <c r="A67" s="49" t="s">
        <v>168</v>
      </c>
      <c r="B67" s="49" t="s">
        <v>47</v>
      </c>
      <c r="C67" s="49" t="s">
        <v>165</v>
      </c>
      <c r="D67" s="49" t="s">
        <v>154</v>
      </c>
      <c r="E67" s="49" t="s">
        <v>169</v>
      </c>
      <c r="F67" s="9"/>
      <c r="G67" s="49">
        <v>1</v>
      </c>
      <c r="H67" s="14"/>
      <c r="I67" s="16">
        <f>Table_3[[#This Row],[Qty]]*Table_3[[#This Row],[Unit Price]]</f>
        <v>0</v>
      </c>
    </row>
    <row r="68" spans="1:9" x14ac:dyDescent="0.25">
      <c r="A68" s="49" t="s">
        <v>170</v>
      </c>
      <c r="B68" s="49" t="s">
        <v>48</v>
      </c>
      <c r="C68" s="49" t="s">
        <v>165</v>
      </c>
      <c r="D68" s="49" t="s">
        <v>171</v>
      </c>
      <c r="E68" s="49" t="s">
        <v>71</v>
      </c>
      <c r="F68" s="9"/>
      <c r="G68" s="49">
        <v>1</v>
      </c>
      <c r="H68" s="14"/>
      <c r="I68" s="16">
        <f>Table_3[[#This Row],[Qty]]*Table_3[[#This Row],[Unit Price]]</f>
        <v>0</v>
      </c>
    </row>
    <row r="69" spans="1:9" x14ac:dyDescent="0.25">
      <c r="A69" s="49" t="s">
        <v>172</v>
      </c>
      <c r="B69" s="49" t="s">
        <v>49</v>
      </c>
      <c r="C69" s="49" t="s">
        <v>165</v>
      </c>
      <c r="D69" s="49" t="s">
        <v>173</v>
      </c>
      <c r="E69" s="49" t="s">
        <v>71</v>
      </c>
      <c r="F69" s="9"/>
      <c r="G69" s="49">
        <v>1</v>
      </c>
      <c r="H69" s="14"/>
      <c r="I69" s="16">
        <f>Table_3[[#This Row],[Qty]]*Table_3[[#This Row],[Unit Price]]</f>
        <v>0</v>
      </c>
    </row>
    <row r="70" spans="1:9" x14ac:dyDescent="0.25">
      <c r="A70" s="49" t="s">
        <v>174</v>
      </c>
      <c r="B70" s="49" t="s">
        <v>50</v>
      </c>
      <c r="C70" s="49" t="s">
        <v>165</v>
      </c>
      <c r="D70" s="49" t="s">
        <v>175</v>
      </c>
      <c r="E70" s="49" t="s">
        <v>71</v>
      </c>
      <c r="F70" s="9"/>
      <c r="G70" s="49">
        <v>1</v>
      </c>
      <c r="H70" s="14"/>
      <c r="I70" s="16">
        <f>Table_3[[#This Row],[Qty]]*Table_3[[#This Row],[Unit Price]]</f>
        <v>0</v>
      </c>
    </row>
    <row r="71" spans="1:9" x14ac:dyDescent="0.25">
      <c r="A71" s="49" t="s">
        <v>176</v>
      </c>
      <c r="B71" s="49" t="s">
        <v>51</v>
      </c>
      <c r="C71" s="49" t="s">
        <v>165</v>
      </c>
      <c r="D71" s="49" t="s">
        <v>177</v>
      </c>
      <c r="E71" s="49" t="s">
        <v>71</v>
      </c>
      <c r="F71" s="9"/>
      <c r="G71" s="49">
        <v>1</v>
      </c>
      <c r="H71" s="14"/>
      <c r="I71" s="16">
        <f>Table_3[[#This Row],[Qty]]*Table_3[[#This Row],[Unit Price]]</f>
        <v>0</v>
      </c>
    </row>
    <row r="72" spans="1:9" x14ac:dyDescent="0.25">
      <c r="A72" s="49" t="s">
        <v>178</v>
      </c>
      <c r="B72" s="49" t="s">
        <v>52</v>
      </c>
      <c r="C72" s="49" t="s">
        <v>88</v>
      </c>
      <c r="D72" s="49" t="s">
        <v>162</v>
      </c>
      <c r="E72" s="49" t="s">
        <v>76</v>
      </c>
      <c r="F72" s="9"/>
      <c r="G72" s="49">
        <v>1</v>
      </c>
      <c r="H72" s="14"/>
      <c r="I72" s="16">
        <f>Table_3[[#This Row],[Qty]]*Table_3[[#This Row],[Unit Price]]</f>
        <v>0</v>
      </c>
    </row>
    <row r="73" spans="1:9" x14ac:dyDescent="0.25">
      <c r="A73" s="49" t="s">
        <v>179</v>
      </c>
      <c r="B73" s="49" t="s">
        <v>53</v>
      </c>
      <c r="C73" s="49" t="s">
        <v>156</v>
      </c>
      <c r="D73" s="49" t="s">
        <v>180</v>
      </c>
      <c r="E73" s="49" t="s">
        <v>71</v>
      </c>
      <c r="F73" s="9"/>
      <c r="G73" s="49">
        <v>1</v>
      </c>
      <c r="H73" s="14"/>
      <c r="I73" s="16">
        <f>Table_3[[#This Row],[Qty]]*Table_3[[#This Row],[Unit Price]]</f>
        <v>0</v>
      </c>
    </row>
    <row r="74" spans="1:9" x14ac:dyDescent="0.25">
      <c r="A74" s="49" t="s">
        <v>181</v>
      </c>
      <c r="B74" s="49" t="s">
        <v>54</v>
      </c>
      <c r="C74" s="49" t="s">
        <v>82</v>
      </c>
      <c r="D74" s="49" t="s">
        <v>126</v>
      </c>
      <c r="E74" s="49" t="s">
        <v>71</v>
      </c>
      <c r="F74" s="9"/>
      <c r="G74" s="49">
        <v>1</v>
      </c>
      <c r="H74" s="14"/>
      <c r="I74" s="16">
        <f>Table_3[[#This Row],[Qty]]*Table_3[[#This Row],[Unit Price]]</f>
        <v>0</v>
      </c>
    </row>
    <row r="75" spans="1:9" x14ac:dyDescent="0.25">
      <c r="A75" s="49" t="s">
        <v>182</v>
      </c>
      <c r="B75" s="49" t="s">
        <v>55</v>
      </c>
      <c r="C75" s="49" t="s">
        <v>119</v>
      </c>
      <c r="D75" s="49" t="s">
        <v>183</v>
      </c>
      <c r="E75" s="49" t="s">
        <v>184</v>
      </c>
      <c r="F75" s="9"/>
      <c r="G75" s="49">
        <v>1</v>
      </c>
      <c r="H75" s="14"/>
      <c r="I75" s="16">
        <f>Table_3[[#This Row],[Qty]]*Table_3[[#This Row],[Unit Price]]</f>
        <v>0</v>
      </c>
    </row>
    <row r="76" spans="1:9" x14ac:dyDescent="0.25">
      <c r="A76" s="49" t="s">
        <v>185</v>
      </c>
      <c r="B76" s="49" t="s">
        <v>56</v>
      </c>
      <c r="C76" s="49" t="s">
        <v>119</v>
      </c>
      <c r="D76" s="49" t="s">
        <v>186</v>
      </c>
      <c r="E76" s="49" t="s">
        <v>184</v>
      </c>
      <c r="F76" s="9"/>
      <c r="G76" s="49">
        <v>1</v>
      </c>
      <c r="H76" s="14"/>
      <c r="I76" s="16">
        <f>Table_3[[#This Row],[Qty]]*Table_3[[#This Row],[Unit Price]]</f>
        <v>0</v>
      </c>
    </row>
    <row r="77" spans="1:9" x14ac:dyDescent="0.25">
      <c r="A77" s="49" t="s">
        <v>187</v>
      </c>
      <c r="B77" s="49" t="s">
        <v>57</v>
      </c>
      <c r="C77" s="49" t="s">
        <v>82</v>
      </c>
      <c r="D77" s="49" t="s">
        <v>188</v>
      </c>
      <c r="E77" s="49" t="s">
        <v>94</v>
      </c>
      <c r="F77" s="9"/>
      <c r="G77" s="49">
        <v>1</v>
      </c>
      <c r="H77" s="14"/>
      <c r="I77" s="16">
        <f>Table_3[[#This Row],[Qty]]*Table_3[[#This Row],[Unit Price]]</f>
        <v>0</v>
      </c>
    </row>
    <row r="78" spans="1:9" x14ac:dyDescent="0.25">
      <c r="A78" s="49" t="s">
        <v>189</v>
      </c>
      <c r="B78" s="49" t="s">
        <v>58</v>
      </c>
      <c r="C78" s="49" t="s">
        <v>156</v>
      </c>
      <c r="D78" s="49" t="s">
        <v>188</v>
      </c>
      <c r="E78" s="49" t="s">
        <v>133</v>
      </c>
      <c r="F78" s="52"/>
      <c r="G78" s="49">
        <v>0</v>
      </c>
      <c r="H78" s="37"/>
      <c r="I78" s="16">
        <v>0</v>
      </c>
    </row>
    <row r="79" spans="1:9" x14ac:dyDescent="0.25">
      <c r="A79" s="49" t="s">
        <v>190</v>
      </c>
      <c r="B79" s="49" t="s">
        <v>59</v>
      </c>
      <c r="C79" s="49" t="s">
        <v>114</v>
      </c>
      <c r="D79" s="49" t="s">
        <v>135</v>
      </c>
      <c r="E79" s="49" t="s">
        <v>138</v>
      </c>
      <c r="F79" s="52"/>
      <c r="G79" s="49">
        <v>0</v>
      </c>
      <c r="H79" s="37"/>
      <c r="I79" s="16">
        <v>0</v>
      </c>
    </row>
    <row r="80" spans="1:9" x14ac:dyDescent="0.25">
      <c r="A80" s="53" t="s">
        <v>216</v>
      </c>
      <c r="B80" s="49"/>
      <c r="C80" s="49"/>
      <c r="D80" s="49"/>
      <c r="E80" s="49"/>
      <c r="F80" s="49"/>
      <c r="G80" s="49"/>
      <c r="H80" s="16"/>
      <c r="I80" s="17">
        <f>SUM(I5:I79)</f>
        <v>0</v>
      </c>
    </row>
    <row r="81" spans="1:4" x14ac:dyDescent="0.25"/>
    <row r="82" spans="1:4" x14ac:dyDescent="0.25">
      <c r="A82" s="5" t="s">
        <v>230</v>
      </c>
    </row>
    <row r="83" spans="1:4" x14ac:dyDescent="0.25">
      <c r="A83" t="s">
        <v>212</v>
      </c>
      <c r="B83" t="s">
        <v>213</v>
      </c>
      <c r="C83" t="s">
        <v>209</v>
      </c>
      <c r="D83" t="s">
        <v>210</v>
      </c>
    </row>
    <row r="84" spans="1:4" x14ac:dyDescent="0.25">
      <c r="A84" s="9"/>
      <c r="B84" s="20"/>
      <c r="C84" s="14"/>
      <c r="D84" s="15">
        <f>Table_4[[#This Row],[Quantity or Hours]]*Table_4[[#This Row],[Unit Price]]</f>
        <v>0</v>
      </c>
    </row>
    <row r="85" spans="1:4" x14ac:dyDescent="0.25">
      <c r="A85" s="9"/>
      <c r="B85" s="20"/>
      <c r="C85" s="14"/>
      <c r="D85" s="15">
        <f>Table_4[[#This Row],[Quantity or Hours]]*Table_4[[#This Row],[Unit Price]]</f>
        <v>0</v>
      </c>
    </row>
    <row r="86" spans="1:4" x14ac:dyDescent="0.25">
      <c r="A86" s="9"/>
      <c r="B86" s="20"/>
      <c r="C86" s="14"/>
      <c r="D86" s="15">
        <f>Table_4[[#This Row],[Quantity or Hours]]*Table_4[[#This Row],[Unit Price]]</f>
        <v>0</v>
      </c>
    </row>
    <row r="87" spans="1:4" x14ac:dyDescent="0.25">
      <c r="A87" s="9"/>
      <c r="B87" s="20"/>
      <c r="C87" s="14"/>
      <c r="D87" s="15">
        <f>Table_4[[#This Row],[Quantity or Hours]]*Table_4[[#This Row],[Unit Price]]</f>
        <v>0</v>
      </c>
    </row>
    <row r="88" spans="1:4" x14ac:dyDescent="0.25">
      <c r="A88" s="9"/>
      <c r="B88" s="20"/>
      <c r="C88" s="14"/>
      <c r="D88" s="15">
        <f>Table_4[[#This Row],[Quantity or Hours]]*Table_4[[#This Row],[Unit Price]]</f>
        <v>0</v>
      </c>
    </row>
    <row r="89" spans="1:4" x14ac:dyDescent="0.25">
      <c r="A89" s="9"/>
      <c r="B89" s="20"/>
      <c r="C89" s="14"/>
      <c r="D89" s="15">
        <f>Table_4[[#This Row],[Quantity or Hours]]*Table_4[[#This Row],[Unit Price]]</f>
        <v>0</v>
      </c>
    </row>
    <row r="90" spans="1:4" x14ac:dyDescent="0.25">
      <c r="A90" s="9"/>
      <c r="B90" s="20"/>
      <c r="C90" s="14"/>
      <c r="D90" s="15">
        <f>Table_4[[#This Row],[Quantity or Hours]]*Table_4[[#This Row],[Unit Price]]</f>
        <v>0</v>
      </c>
    </row>
    <row r="91" spans="1:4" x14ac:dyDescent="0.25">
      <c r="A91" s="9"/>
      <c r="B91" s="20"/>
      <c r="C91" s="14"/>
      <c r="D91" s="15">
        <f>Table_4[[#This Row],[Quantity or Hours]]*Table_4[[#This Row],[Unit Price]]</f>
        <v>0</v>
      </c>
    </row>
    <row r="92" spans="1:4" x14ac:dyDescent="0.25">
      <c r="A92" s="9"/>
      <c r="B92" s="20"/>
      <c r="C92" s="14"/>
      <c r="D92" s="15">
        <f>Table_4[[#This Row],[Quantity or Hours]]*Table_4[[#This Row],[Unit Price]]</f>
        <v>0</v>
      </c>
    </row>
    <row r="93" spans="1:4" x14ac:dyDescent="0.25">
      <c r="A93" s="9"/>
      <c r="B93" s="20"/>
      <c r="C93" s="14"/>
      <c r="D93" s="15">
        <f>Table_4[[#This Row],[Quantity or Hours]]*Table_4[[#This Row],[Unit Price]]</f>
        <v>0</v>
      </c>
    </row>
    <row r="94" spans="1:4" x14ac:dyDescent="0.25">
      <c r="A94" s="9"/>
      <c r="B94" s="20"/>
      <c r="C94" s="14"/>
      <c r="D94" s="15">
        <f>Table_4[[#This Row],[Quantity or Hours]]*Table_4[[#This Row],[Unit Price]]</f>
        <v>0</v>
      </c>
    </row>
    <row r="95" spans="1:4" x14ac:dyDescent="0.25">
      <c r="A95" s="9"/>
      <c r="B95" s="20"/>
      <c r="C95" s="14"/>
      <c r="D95" s="15">
        <f>Table_4[[#This Row],[Quantity or Hours]]*Table_4[[#This Row],[Unit Price]]</f>
        <v>0</v>
      </c>
    </row>
    <row r="96" spans="1:4" x14ac:dyDescent="0.25">
      <c r="A96" s="9"/>
      <c r="B96" s="20"/>
      <c r="C96" s="14"/>
      <c r="D96" s="15">
        <f>Table_4[[#This Row],[Quantity or Hours]]*Table_4[[#This Row],[Unit Price]]</f>
        <v>0</v>
      </c>
    </row>
    <row r="97" spans="1:4" x14ac:dyDescent="0.25">
      <c r="A97" s="9"/>
      <c r="B97" s="20"/>
      <c r="C97" s="14"/>
      <c r="D97" s="15">
        <f>Table_4[[#This Row],[Quantity or Hours]]*Table_4[[#This Row],[Unit Price]]</f>
        <v>0</v>
      </c>
    </row>
    <row r="98" spans="1:4" x14ac:dyDescent="0.25">
      <c r="A98" s="9"/>
      <c r="B98" s="20"/>
      <c r="C98" s="14"/>
      <c r="D98" s="15">
        <f>Table_4[[#This Row],[Quantity or Hours]]*Table_4[[#This Row],[Unit Price]]</f>
        <v>0</v>
      </c>
    </row>
    <row r="99" spans="1:4" x14ac:dyDescent="0.25">
      <c r="A99" s="9"/>
      <c r="B99" s="20"/>
      <c r="C99" s="14"/>
      <c r="D99" s="15">
        <f>Table_4[[#This Row],[Quantity or Hours]]*Table_4[[#This Row],[Unit Price]]</f>
        <v>0</v>
      </c>
    </row>
    <row r="100" spans="1:4" x14ac:dyDescent="0.25">
      <c r="A100" s="9"/>
      <c r="B100" s="20"/>
      <c r="C100" s="14"/>
      <c r="D100" s="15">
        <f>Table_4[[#This Row],[Quantity or Hours]]*Table_4[[#This Row],[Unit Price]]</f>
        <v>0</v>
      </c>
    </row>
    <row r="101" spans="1:4" x14ac:dyDescent="0.25">
      <c r="A101" s="9"/>
      <c r="B101" s="20"/>
      <c r="C101" s="14"/>
      <c r="D101" s="15">
        <f>Table_4[[#This Row],[Quantity or Hours]]*Table_4[[#This Row],[Unit Price]]</f>
        <v>0</v>
      </c>
    </row>
    <row r="102" spans="1:4" x14ac:dyDescent="0.25">
      <c r="A102" s="9"/>
      <c r="B102" s="20"/>
      <c r="C102" s="14"/>
      <c r="D102" s="15">
        <f>Table_4[[#This Row],[Quantity or Hours]]*Table_4[[#This Row],[Unit Price]]</f>
        <v>0</v>
      </c>
    </row>
    <row r="103" spans="1:4" x14ac:dyDescent="0.25">
      <c r="A103" s="9"/>
      <c r="B103" s="20"/>
      <c r="C103" s="14"/>
      <c r="D103" s="15">
        <f>Table_4[[#This Row],[Quantity or Hours]]*Table_4[[#This Row],[Unit Price]]</f>
        <v>0</v>
      </c>
    </row>
    <row r="104" spans="1:4" x14ac:dyDescent="0.25">
      <c r="A104" s="9"/>
      <c r="B104" s="20"/>
      <c r="C104" s="14"/>
      <c r="D104" s="15">
        <f>Table_4[[#This Row],[Quantity or Hours]]*Table_4[[#This Row],[Unit Price]]</f>
        <v>0</v>
      </c>
    </row>
    <row r="105" spans="1:4" x14ac:dyDescent="0.25">
      <c r="A105" s="9"/>
      <c r="B105" s="20"/>
      <c r="C105" s="14"/>
      <c r="D105" s="15">
        <f>Table_4[[#This Row],[Quantity or Hours]]*Table_4[[#This Row],[Unit Price]]</f>
        <v>0</v>
      </c>
    </row>
    <row r="106" spans="1:4" x14ac:dyDescent="0.25">
      <c r="A106" s="9"/>
      <c r="B106" s="20"/>
      <c r="C106" s="14"/>
      <c r="D106" s="15">
        <f>Table_4[[#This Row],[Quantity or Hours]]*Table_4[[#This Row],[Unit Price]]</f>
        <v>0</v>
      </c>
    </row>
    <row r="107" spans="1:4" x14ac:dyDescent="0.25">
      <c r="A107" s="9"/>
      <c r="B107" s="20"/>
      <c r="C107" s="14"/>
      <c r="D107" s="15">
        <f>Table_4[[#This Row],[Quantity or Hours]]*Table_4[[#This Row],[Unit Price]]</f>
        <v>0</v>
      </c>
    </row>
    <row r="108" spans="1:4" x14ac:dyDescent="0.25">
      <c r="A108" s="9"/>
      <c r="B108" s="20"/>
      <c r="C108" s="14"/>
      <c r="D108" s="15">
        <f>Table_4[[#This Row],[Quantity or Hours]]*Table_4[[#This Row],[Unit Price]]</f>
        <v>0</v>
      </c>
    </row>
    <row r="109" spans="1:4" x14ac:dyDescent="0.25">
      <c r="A109" s="9"/>
      <c r="B109" s="20"/>
      <c r="C109" s="14"/>
      <c r="D109" s="15">
        <f>Table_4[[#This Row],[Quantity or Hours]]*Table_4[[#This Row],[Unit Price]]</f>
        <v>0</v>
      </c>
    </row>
    <row r="110" spans="1:4" x14ac:dyDescent="0.25">
      <c r="A110" s="9"/>
      <c r="B110" s="20"/>
      <c r="C110" s="14"/>
      <c r="D110" s="15">
        <f>Table_4[[#This Row],[Quantity or Hours]]*Table_4[[#This Row],[Unit Price]]</f>
        <v>0</v>
      </c>
    </row>
    <row r="111" spans="1:4" x14ac:dyDescent="0.25">
      <c r="A111" s="9"/>
      <c r="B111" s="20"/>
      <c r="C111" s="14"/>
      <c r="D111" s="15">
        <f>Table_4[[#This Row],[Quantity or Hours]]*Table_4[[#This Row],[Unit Price]]</f>
        <v>0</v>
      </c>
    </row>
    <row r="112" spans="1:4" x14ac:dyDescent="0.25">
      <c r="A112" s="9"/>
      <c r="B112" s="20"/>
      <c r="C112" s="14"/>
      <c r="D112" s="15">
        <f>Table_4[[#This Row],[Quantity or Hours]]*Table_4[[#This Row],[Unit Price]]</f>
        <v>0</v>
      </c>
    </row>
    <row r="113" spans="1:4" x14ac:dyDescent="0.25">
      <c r="A113" s="9"/>
      <c r="B113" s="20"/>
      <c r="C113" s="14"/>
      <c r="D113" s="15">
        <f>Table_4[[#This Row],[Quantity or Hours]]*Table_4[[#This Row],[Unit Price]]</f>
        <v>0</v>
      </c>
    </row>
    <row r="114" spans="1:4" x14ac:dyDescent="0.25">
      <c r="A114" s="9"/>
      <c r="B114" s="20"/>
      <c r="C114" s="14"/>
      <c r="D114" s="15">
        <f>Table_4[[#This Row],[Quantity or Hours]]*Table_4[[#This Row],[Unit Price]]</f>
        <v>0</v>
      </c>
    </row>
    <row r="115" spans="1:4" x14ac:dyDescent="0.25">
      <c r="A115" s="9"/>
      <c r="B115" s="20"/>
      <c r="C115" s="14"/>
      <c r="D115" s="15">
        <f>Table_4[[#This Row],[Quantity or Hours]]*Table_4[[#This Row],[Unit Price]]</f>
        <v>0</v>
      </c>
    </row>
    <row r="116" spans="1:4" x14ac:dyDescent="0.25">
      <c r="A116" s="9"/>
      <c r="B116" s="20"/>
      <c r="C116" s="14"/>
      <c r="D116" s="15">
        <f>Table_4[[#This Row],[Quantity or Hours]]*Table_4[[#This Row],[Unit Price]]</f>
        <v>0</v>
      </c>
    </row>
    <row r="117" spans="1:4" x14ac:dyDescent="0.25">
      <c r="A117" s="9"/>
      <c r="B117" s="20"/>
      <c r="C117" s="14"/>
      <c r="D117" s="15">
        <f>Table_4[[#This Row],[Quantity or Hours]]*Table_4[[#This Row],[Unit Price]]</f>
        <v>0</v>
      </c>
    </row>
    <row r="118" spans="1:4" x14ac:dyDescent="0.25">
      <c r="A118" s="9"/>
      <c r="B118" s="20"/>
      <c r="C118" s="14"/>
      <c r="D118" s="15">
        <f>Table_4[[#This Row],[Quantity or Hours]]*Table_4[[#This Row],[Unit Price]]</f>
        <v>0</v>
      </c>
    </row>
    <row r="119" spans="1:4" x14ac:dyDescent="0.25">
      <c r="A119" s="9"/>
      <c r="B119" s="20"/>
      <c r="C119" s="14"/>
      <c r="D119" s="15">
        <f>Table_4[[#This Row],[Quantity or Hours]]*Table_4[[#This Row],[Unit Price]]</f>
        <v>0</v>
      </c>
    </row>
    <row r="120" spans="1:4" x14ac:dyDescent="0.25">
      <c r="A120" s="9"/>
      <c r="B120" s="20"/>
      <c r="C120" s="14"/>
      <c r="D120" s="15">
        <f>Table_4[[#This Row],[Quantity or Hours]]*Table_4[[#This Row],[Unit Price]]</f>
        <v>0</v>
      </c>
    </row>
    <row r="121" spans="1:4" x14ac:dyDescent="0.25">
      <c r="A121" s="9"/>
      <c r="B121" s="20"/>
      <c r="C121" s="14"/>
      <c r="D121" s="15">
        <f>Table_4[[#This Row],[Quantity or Hours]]*Table_4[[#This Row],[Unit Price]]</f>
        <v>0</v>
      </c>
    </row>
    <row r="122" spans="1:4" x14ac:dyDescent="0.25">
      <c r="A122" s="9"/>
      <c r="B122" s="20"/>
      <c r="C122" s="14"/>
      <c r="D122" s="15">
        <f>Table_4[[#This Row],[Quantity or Hours]]*Table_4[[#This Row],[Unit Price]]</f>
        <v>0</v>
      </c>
    </row>
    <row r="123" spans="1:4" x14ac:dyDescent="0.25">
      <c r="A123" s="4" t="s">
        <v>216</v>
      </c>
      <c r="B123" s="19"/>
      <c r="C123" s="15"/>
      <c r="D123" s="18">
        <f>SUM(D84:D122)</f>
        <v>0</v>
      </c>
    </row>
    <row r="124" spans="1:4" x14ac:dyDescent="0.25"/>
    <row r="125" spans="1:4" x14ac:dyDescent="0.25">
      <c r="A125" s="5" t="s">
        <v>231</v>
      </c>
    </row>
    <row r="126" spans="1:4" x14ac:dyDescent="0.25">
      <c r="A126" t="s">
        <v>192</v>
      </c>
      <c r="B126" t="s">
        <v>193</v>
      </c>
      <c r="C126" t="s">
        <v>194</v>
      </c>
    </row>
    <row r="127" spans="1:4" ht="75" x14ac:dyDescent="0.25">
      <c r="A127" s="1" t="s">
        <v>214</v>
      </c>
      <c r="B127" s="2" t="s">
        <v>232</v>
      </c>
      <c r="C127" s="3">
        <f>SUM(D123,I80)</f>
        <v>0</v>
      </c>
    </row>
    <row r="128" spans="1:4" ht="67.5" customHeight="1" x14ac:dyDescent="0.25">
      <c r="A128" s="46" t="s">
        <v>233</v>
      </c>
      <c r="B128" s="46"/>
      <c r="C128" s="46"/>
    </row>
  </sheetData>
  <sheetProtection sheet="1" objects="1" scenarios="1"/>
  <mergeCells count="2">
    <mergeCell ref="A128:C128"/>
    <mergeCell ref="A1:I1"/>
  </mergeCells>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98B6F-FE41-4B9D-953A-B729C0E4C301}">
  <sheetPr>
    <tabColor rgb="FF002060"/>
  </sheetPr>
  <dimension ref="A1:J25"/>
  <sheetViews>
    <sheetView showGridLines="0" topLeftCell="A18" zoomScaleNormal="100" workbookViewId="0">
      <selection activeCell="C24" sqref="C24"/>
    </sheetView>
  </sheetViews>
  <sheetFormatPr defaultColWidth="0" defaultRowHeight="15" customHeight="1" zeroHeight="1" x14ac:dyDescent="0.25"/>
  <cols>
    <col min="1" max="1" width="30.7109375" customWidth="1"/>
    <col min="2" max="2" width="59.85546875" customWidth="1"/>
    <col min="3" max="3" width="16.140625" customWidth="1"/>
    <col min="4" max="4" width="6.7109375" hidden="1" customWidth="1"/>
    <col min="5" max="5" width="30.7109375" hidden="1" customWidth="1"/>
    <col min="6" max="6" width="50" hidden="1" customWidth="1"/>
    <col min="7" max="7" width="36.140625" hidden="1" customWidth="1"/>
    <col min="8" max="9" width="17.28515625" hidden="1" customWidth="1"/>
    <col min="10" max="10" width="18.85546875" hidden="1" customWidth="1"/>
    <col min="11" max="16384" width="8.85546875" hidden="1"/>
  </cols>
  <sheetData>
    <row r="1" spans="1:3" ht="15" customHeight="1" x14ac:dyDescent="0.25">
      <c r="A1" s="43" t="str">
        <f>IF(ISTEXT('Vendor Name'!A2),'Vendor Name'!A2,"")</f>
        <v/>
      </c>
      <c r="B1" s="44"/>
      <c r="C1" s="45"/>
    </row>
    <row r="2" spans="1:3" ht="15" customHeight="1" x14ac:dyDescent="0.25"/>
    <row r="3" spans="1:3" x14ac:dyDescent="0.25">
      <c r="A3" s="5" t="s">
        <v>269</v>
      </c>
    </row>
    <row r="4" spans="1:3" x14ac:dyDescent="0.25">
      <c r="A4" t="s">
        <v>192</v>
      </c>
      <c r="B4" t="s">
        <v>193</v>
      </c>
      <c r="C4" t="s">
        <v>194</v>
      </c>
    </row>
    <row r="5" spans="1:3" ht="75" x14ac:dyDescent="0.25">
      <c r="A5" s="1" t="s">
        <v>217</v>
      </c>
      <c r="B5" s="2" t="s">
        <v>290</v>
      </c>
      <c r="C5" s="8"/>
    </row>
    <row r="6" spans="1:3" ht="75" x14ac:dyDescent="0.25">
      <c r="A6" s="1" t="s">
        <v>218</v>
      </c>
      <c r="B6" s="2" t="s">
        <v>291</v>
      </c>
      <c r="C6" s="8"/>
    </row>
    <row r="7" spans="1:3" ht="75" x14ac:dyDescent="0.25">
      <c r="A7" s="1" t="s">
        <v>219</v>
      </c>
      <c r="B7" s="2" t="s">
        <v>234</v>
      </c>
      <c r="C7" s="30">
        <f>SUM('Sustain. RFP LCATs &amp; Hours'!E15,'Sustain. RFP LCATs &amp; Hours'!C19)</f>
        <v>0</v>
      </c>
    </row>
    <row r="8" spans="1:3" x14ac:dyDescent="0.25">
      <c r="A8" s="1"/>
      <c r="B8" s="2"/>
      <c r="C8" s="30"/>
    </row>
    <row r="9" spans="1:3" ht="15" customHeight="1" x14ac:dyDescent="0.25">
      <c r="A9" s="5" t="s">
        <v>270</v>
      </c>
    </row>
    <row r="10" spans="1:3" ht="15" customHeight="1" x14ac:dyDescent="0.25">
      <c r="A10" t="s">
        <v>192</v>
      </c>
      <c r="B10" t="s">
        <v>193</v>
      </c>
      <c r="C10" t="s">
        <v>194</v>
      </c>
    </row>
    <row r="11" spans="1:3" ht="75" x14ac:dyDescent="0.25">
      <c r="A11" s="1" t="s">
        <v>220</v>
      </c>
      <c r="B11" s="2" t="s">
        <v>293</v>
      </c>
      <c r="C11" s="8"/>
    </row>
    <row r="12" spans="1:3" ht="75" x14ac:dyDescent="0.25">
      <c r="A12" s="1" t="s">
        <v>276</v>
      </c>
      <c r="B12" s="2" t="s">
        <v>292</v>
      </c>
      <c r="C12" s="8"/>
    </row>
    <row r="13" spans="1:3" ht="75" x14ac:dyDescent="0.25">
      <c r="A13" s="1" t="s">
        <v>277</v>
      </c>
      <c r="B13" s="2" t="s">
        <v>271</v>
      </c>
      <c r="C13" s="30">
        <f>SUM('Sustain. RFP LCATs &amp; Hours'!F15,'Sustain. RFP LCATs &amp; Hours'!C20)</f>
        <v>0</v>
      </c>
    </row>
    <row r="14" spans="1:3" ht="15" customHeight="1" x14ac:dyDescent="0.25"/>
    <row r="15" spans="1:3" ht="15" customHeight="1" x14ac:dyDescent="0.25">
      <c r="A15" s="5" t="s">
        <v>272</v>
      </c>
    </row>
    <row r="16" spans="1:3" ht="15" customHeight="1" x14ac:dyDescent="0.25">
      <c r="A16" t="s">
        <v>192</v>
      </c>
      <c r="B16" t="s">
        <v>193</v>
      </c>
      <c r="C16" t="s">
        <v>194</v>
      </c>
    </row>
    <row r="17" spans="1:3" ht="75" x14ac:dyDescent="0.25">
      <c r="A17" s="1" t="s">
        <v>278</v>
      </c>
      <c r="B17" s="2" t="s">
        <v>295</v>
      </c>
      <c r="C17" s="8"/>
    </row>
    <row r="18" spans="1:3" ht="75" x14ac:dyDescent="0.25">
      <c r="A18" s="1" t="s">
        <v>279</v>
      </c>
      <c r="B18" s="2" t="s">
        <v>294</v>
      </c>
      <c r="C18" s="8"/>
    </row>
    <row r="19" spans="1:3" ht="75" x14ac:dyDescent="0.25">
      <c r="A19" s="1" t="s">
        <v>286</v>
      </c>
      <c r="B19" s="2" t="s">
        <v>273</v>
      </c>
      <c r="C19" s="30">
        <f>SUM('Sustain. RFP LCATs &amp; Hours'!G15,'Sustain. RFP LCATs &amp; Hours'!C21)</f>
        <v>0</v>
      </c>
    </row>
    <row r="20" spans="1:3" ht="15" customHeight="1" x14ac:dyDescent="0.25">
      <c r="A20" s="1"/>
      <c r="B20" s="2"/>
      <c r="C20" s="30"/>
    </row>
    <row r="21" spans="1:3" ht="15" customHeight="1" x14ac:dyDescent="0.25">
      <c r="A21" s="5" t="s">
        <v>274</v>
      </c>
    </row>
    <row r="22" spans="1:3" ht="15" customHeight="1" x14ac:dyDescent="0.25">
      <c r="A22" t="s">
        <v>192</v>
      </c>
      <c r="B22" t="s">
        <v>193</v>
      </c>
      <c r="C22" t="s">
        <v>194</v>
      </c>
    </row>
    <row r="23" spans="1:3" ht="75" x14ac:dyDescent="0.25">
      <c r="A23" s="1" t="s">
        <v>287</v>
      </c>
      <c r="B23" s="2" t="s">
        <v>297</v>
      </c>
      <c r="C23" s="8"/>
    </row>
    <row r="24" spans="1:3" ht="75" x14ac:dyDescent="0.25">
      <c r="A24" s="1" t="s">
        <v>288</v>
      </c>
      <c r="B24" s="2" t="s">
        <v>296</v>
      </c>
      <c r="C24" s="8"/>
    </row>
    <row r="25" spans="1:3" ht="75" x14ac:dyDescent="0.25">
      <c r="A25" s="1" t="s">
        <v>289</v>
      </c>
      <c r="B25" s="2" t="s">
        <v>275</v>
      </c>
      <c r="C25" s="30">
        <f>SUM('Sustain. RFP LCATs &amp; Hours'!H15,'Sustain. RFP LCATs &amp; Hours'!C22)</f>
        <v>0</v>
      </c>
    </row>
  </sheetData>
  <sheetProtection sheet="1" objects="1" scenarios="1"/>
  <mergeCells count="1">
    <mergeCell ref="A1:C1"/>
  </mergeCells>
  <phoneticPr fontId="6" type="noConversion"/>
  <pageMargins left="0.7" right="0.7" top="0.75" bottom="0.75" header="0.3" footer="0.3"/>
  <tableParts count="4">
    <tablePart r:id="rId1"/>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452B9-937A-44E4-B587-57CFB2C424F9}">
  <sheetPr>
    <tabColor rgb="FF002060"/>
  </sheetPr>
  <dimension ref="A1:F28"/>
  <sheetViews>
    <sheetView showGridLines="0" topLeftCell="A19" zoomScaleNormal="100" workbookViewId="0">
      <selection activeCell="D26" sqref="D26"/>
    </sheetView>
  </sheetViews>
  <sheetFormatPr defaultColWidth="0" defaultRowHeight="15" customHeight="1" zeroHeight="1" x14ac:dyDescent="0.25"/>
  <cols>
    <col min="1" max="1" width="30.7109375" customWidth="1"/>
    <col min="2" max="2" width="59.85546875" customWidth="1"/>
    <col min="3" max="6" width="15.7109375" customWidth="1"/>
    <col min="7" max="16384" width="8.85546875" hidden="1"/>
  </cols>
  <sheetData>
    <row r="1" spans="1:6" ht="15" customHeight="1" x14ac:dyDescent="0.25">
      <c r="A1" s="47" t="str">
        <f>IF(ISTEXT('Vendor Name'!A2),'Vendor Name'!A2,"")</f>
        <v/>
      </c>
      <c r="B1" s="47"/>
      <c r="C1" s="47"/>
      <c r="D1" s="47"/>
      <c r="E1" s="47"/>
      <c r="F1" s="47"/>
    </row>
    <row r="2" spans="1:6" x14ac:dyDescent="0.25">
      <c r="A2" s="1"/>
      <c r="B2" s="2"/>
      <c r="C2" s="30"/>
    </row>
    <row r="3" spans="1:6" s="5" customFormat="1" x14ac:dyDescent="0.25">
      <c r="A3" s="34" t="s">
        <v>280</v>
      </c>
      <c r="B3" s="35"/>
      <c r="C3" s="40"/>
    </row>
    <row r="4" spans="1:6" x14ac:dyDescent="0.25">
      <c r="A4" s="1" t="s">
        <v>237</v>
      </c>
      <c r="B4" s="2" t="s">
        <v>193</v>
      </c>
      <c r="C4" s="30" t="s">
        <v>259</v>
      </c>
      <c r="D4" t="s">
        <v>261</v>
      </c>
      <c r="E4" t="s">
        <v>262</v>
      </c>
      <c r="F4" t="s">
        <v>263</v>
      </c>
    </row>
    <row r="5" spans="1:6" ht="69.95" customHeight="1" x14ac:dyDescent="0.25">
      <c r="A5" s="24"/>
      <c r="B5" s="25"/>
      <c r="C5" s="8"/>
      <c r="D5" s="8"/>
      <c r="E5" s="8"/>
      <c r="F5" s="8"/>
    </row>
    <row r="6" spans="1:6" ht="69.95" customHeight="1" x14ac:dyDescent="0.25">
      <c r="A6" s="24"/>
      <c r="B6" s="25"/>
      <c r="C6" s="8"/>
      <c r="D6" s="8"/>
      <c r="E6" s="8"/>
      <c r="F6" s="8"/>
    </row>
    <row r="7" spans="1:6" ht="69.95" customHeight="1" x14ac:dyDescent="0.25">
      <c r="A7" s="24"/>
      <c r="B7" s="25"/>
      <c r="C7" s="8"/>
      <c r="D7" s="8"/>
      <c r="E7" s="8"/>
      <c r="F7" s="8"/>
    </row>
    <row r="8" spans="1:6" ht="69.95" customHeight="1" x14ac:dyDescent="0.25">
      <c r="A8" s="24"/>
      <c r="B8" s="25"/>
      <c r="C8" s="8"/>
      <c r="D8" s="8"/>
      <c r="E8" s="8"/>
      <c r="F8" s="8"/>
    </row>
    <row r="9" spans="1:6" ht="69.95" customHeight="1" x14ac:dyDescent="0.25">
      <c r="A9" s="24"/>
      <c r="B9" s="25"/>
      <c r="C9" s="8"/>
      <c r="D9" s="8"/>
      <c r="E9" s="8"/>
      <c r="F9" s="8"/>
    </row>
    <row r="10" spans="1:6" ht="69.95" customHeight="1" x14ac:dyDescent="0.25">
      <c r="A10" s="24"/>
      <c r="B10" s="25"/>
      <c r="C10" s="8"/>
      <c r="D10" s="8"/>
      <c r="E10" s="8"/>
      <c r="F10" s="8"/>
    </row>
    <row r="11" spans="1:6" ht="69.95" customHeight="1" x14ac:dyDescent="0.25">
      <c r="A11" s="24"/>
      <c r="B11" s="25"/>
      <c r="C11" s="8"/>
      <c r="D11" s="8"/>
      <c r="E11" s="8"/>
      <c r="F11" s="8"/>
    </row>
    <row r="12" spans="1:6" ht="69.95" customHeight="1" x14ac:dyDescent="0.25">
      <c r="A12" s="24"/>
      <c r="B12" s="25"/>
      <c r="C12" s="8"/>
      <c r="D12" s="8"/>
      <c r="E12" s="8"/>
      <c r="F12" s="8"/>
    </row>
    <row r="13" spans="1:6" ht="69.95" customHeight="1" x14ac:dyDescent="0.25">
      <c r="A13" s="24"/>
      <c r="B13" s="25"/>
      <c r="C13" s="8"/>
      <c r="D13" s="8"/>
      <c r="E13" s="8"/>
      <c r="F13" s="8"/>
    </row>
    <row r="14" spans="1:6" ht="69.95" customHeight="1" x14ac:dyDescent="0.25">
      <c r="A14" s="24"/>
      <c r="B14" s="25"/>
      <c r="C14" s="8"/>
      <c r="D14" s="8"/>
      <c r="E14" s="8"/>
      <c r="F14" s="8"/>
    </row>
    <row r="15" spans="1:6" ht="69.95" customHeight="1" x14ac:dyDescent="0.25">
      <c r="A15" s="24"/>
      <c r="B15" s="25"/>
      <c r="C15" s="8"/>
      <c r="D15" s="8"/>
      <c r="E15" s="8"/>
      <c r="F15" s="8"/>
    </row>
    <row r="16" spans="1:6" ht="69.95" customHeight="1" x14ac:dyDescent="0.25">
      <c r="A16" s="24"/>
      <c r="B16" s="25"/>
      <c r="C16" s="8"/>
      <c r="D16" s="8"/>
      <c r="E16" s="8"/>
      <c r="F16" s="8"/>
    </row>
    <row r="17" spans="1:6" ht="69.95" customHeight="1" x14ac:dyDescent="0.25">
      <c r="A17" s="24"/>
      <c r="B17" s="25"/>
      <c r="C17" s="8"/>
      <c r="D17" s="8"/>
      <c r="E17" s="8"/>
      <c r="F17" s="8"/>
    </row>
    <row r="18" spans="1:6" ht="69.95" customHeight="1" x14ac:dyDescent="0.25">
      <c r="A18" s="24"/>
      <c r="B18" s="25"/>
      <c r="C18" s="8"/>
      <c r="D18" s="8"/>
      <c r="E18" s="8"/>
      <c r="F18" s="8"/>
    </row>
    <row r="19" spans="1:6" ht="69.95" customHeight="1" x14ac:dyDescent="0.25">
      <c r="A19" s="24"/>
      <c r="B19" s="25"/>
      <c r="C19" s="8"/>
      <c r="D19" s="8"/>
      <c r="E19" s="8"/>
      <c r="F19" s="8"/>
    </row>
    <row r="20" spans="1:6" ht="69.95" customHeight="1" x14ac:dyDescent="0.25">
      <c r="A20" s="24"/>
      <c r="B20" s="25"/>
      <c r="C20" s="8"/>
      <c r="D20" s="8"/>
      <c r="E20" s="8"/>
      <c r="F20" s="8"/>
    </row>
    <row r="21" spans="1:6" ht="69.95" customHeight="1" x14ac:dyDescent="0.25">
      <c r="A21" s="24"/>
      <c r="B21" s="25"/>
      <c r="C21" s="8"/>
      <c r="D21" s="8"/>
      <c r="E21" s="8"/>
      <c r="F21" s="8"/>
    </row>
    <row r="22" spans="1:6" x14ac:dyDescent="0.25">
      <c r="A22" s="1"/>
      <c r="B22" s="2"/>
      <c r="C22" s="30"/>
    </row>
    <row r="23" spans="1:6" s="5" customFormat="1" x14ac:dyDescent="0.25">
      <c r="A23" s="34" t="s">
        <v>281</v>
      </c>
      <c r="B23" s="35"/>
      <c r="C23" s="40"/>
    </row>
    <row r="24" spans="1:6" x14ac:dyDescent="0.25">
      <c r="A24" s="1" t="s">
        <v>260</v>
      </c>
      <c r="B24" s="41" t="s">
        <v>235</v>
      </c>
      <c r="C24" s="30"/>
    </row>
    <row r="25" spans="1:6" ht="15" customHeight="1" x14ac:dyDescent="0.25">
      <c r="A25" s="42">
        <v>2027</v>
      </c>
      <c r="B25" s="26"/>
    </row>
    <row r="26" spans="1:6" ht="15" customHeight="1" x14ac:dyDescent="0.25">
      <c r="A26" s="42">
        <v>2028</v>
      </c>
      <c r="B26" s="26"/>
    </row>
    <row r="27" spans="1:6" ht="15" customHeight="1" x14ac:dyDescent="0.25">
      <c r="A27" s="42">
        <v>2029</v>
      </c>
      <c r="B27" s="26"/>
    </row>
    <row r="28" spans="1:6" ht="15" customHeight="1" x14ac:dyDescent="0.25">
      <c r="A28" s="42">
        <v>2030</v>
      </c>
      <c r="B28" s="26"/>
    </row>
  </sheetData>
  <sheetProtection sheet="1" objects="1" scenarios="1"/>
  <mergeCells count="1">
    <mergeCell ref="A1:F1"/>
  </mergeCells>
  <phoneticPr fontId="6" type="noConversion"/>
  <pageMargins left="0.7" right="0.7" top="0.75" bottom="0.75" header="0.3" footer="0.3"/>
  <tableParts count="2">
    <tablePart r:id="rId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CFB57-3504-4BDD-B6E1-2AB5E9C76E25}">
  <sheetPr>
    <tabColor rgb="FF002060"/>
  </sheetPr>
  <dimension ref="A1:J23"/>
  <sheetViews>
    <sheetView showGridLines="0" topLeftCell="A11" zoomScaleNormal="100" workbookViewId="0">
      <selection activeCell="E20" sqref="E20"/>
    </sheetView>
  </sheetViews>
  <sheetFormatPr defaultColWidth="0" defaultRowHeight="15" customHeight="1" zeroHeight="1" x14ac:dyDescent="0.25"/>
  <cols>
    <col min="1" max="1" width="30.7109375" customWidth="1"/>
    <col min="2" max="2" width="59.85546875" customWidth="1"/>
    <col min="3" max="3" width="33.5703125" customWidth="1"/>
    <col min="4" max="4" width="10.5703125" customWidth="1"/>
    <col min="5" max="8" width="20.7109375" customWidth="1"/>
    <col min="9" max="9" width="17.28515625" hidden="1" customWidth="1"/>
    <col min="10" max="10" width="18.85546875" hidden="1" customWidth="1"/>
    <col min="11" max="16384" width="8.85546875" hidden="1"/>
  </cols>
  <sheetData>
    <row r="1" spans="1:8" ht="15" customHeight="1" x14ac:dyDescent="0.25">
      <c r="A1" s="47" t="str">
        <f>IF(ISTEXT('Vendor Name'!A2),'Vendor Name'!A2,"")</f>
        <v/>
      </c>
      <c r="B1" s="47"/>
      <c r="C1" s="47"/>
      <c r="D1" s="47"/>
      <c r="E1" s="47"/>
      <c r="F1" s="47"/>
      <c r="G1" s="47"/>
      <c r="H1" s="47"/>
    </row>
    <row r="2" spans="1:8" x14ac:dyDescent="0.25"/>
    <row r="3" spans="1:8" s="5" customFormat="1" x14ac:dyDescent="0.25">
      <c r="A3" s="34" t="s">
        <v>282</v>
      </c>
      <c r="B3" s="35"/>
      <c r="C3" s="35"/>
      <c r="D3" s="36"/>
    </row>
    <row r="4" spans="1:8" s="23" customFormat="1" ht="30" x14ac:dyDescent="0.25">
      <c r="A4" s="21" t="s">
        <v>236</v>
      </c>
      <c r="B4" s="2" t="s">
        <v>193</v>
      </c>
      <c r="C4" s="2" t="s">
        <v>237</v>
      </c>
      <c r="D4" s="22" t="s">
        <v>264</v>
      </c>
      <c r="E4" s="23" t="s">
        <v>265</v>
      </c>
      <c r="F4" s="23" t="s">
        <v>266</v>
      </c>
      <c r="G4" s="23" t="s">
        <v>267</v>
      </c>
      <c r="H4" s="23" t="s">
        <v>268</v>
      </c>
    </row>
    <row r="5" spans="1:8" ht="69.95" customHeight="1" x14ac:dyDescent="0.25">
      <c r="A5" s="1" t="s">
        <v>239</v>
      </c>
      <c r="B5" s="2" t="s">
        <v>248</v>
      </c>
      <c r="C5" s="25"/>
      <c r="D5" s="29">
        <v>75</v>
      </c>
      <c r="E5" s="30">
        <f>(Table5121822[[#This Row],[Annual Hours]]*(_xlfn.XLOOKUP(Table5121822[[#This Row],[Vendor Labor Category Title]],Table516[Vendor Labor Category Title],Table516[2027 Rate])))</f>
        <v>0</v>
      </c>
      <c r="F5" s="30">
        <f>(Table5121822[[#This Row],[Annual Hours]]*(_xlfn.XLOOKUP(Table5121822[[#This Row],[Vendor Labor Category Title]],Table516[Vendor Labor Category Title],Table516[2028 Rate])))</f>
        <v>0</v>
      </c>
      <c r="G5" s="30">
        <f>(Table5121822[[#This Row],[Annual Hours]]*(_xlfn.XLOOKUP(Table5121822[[#This Row],[Vendor Labor Category Title]],Table516[Vendor Labor Category Title],Table516[2029 Rate])))</f>
        <v>0</v>
      </c>
      <c r="H5" s="30">
        <f>(Table5121822[[#This Row],[Annual Hours]]*(_xlfn.XLOOKUP(Table5121822[[#This Row],[Vendor Labor Category Title]],Table516[Vendor Labor Category Title],Table516[2030 Rate])))</f>
        <v>0</v>
      </c>
    </row>
    <row r="6" spans="1:8" ht="69.95" customHeight="1" x14ac:dyDescent="0.25">
      <c r="A6" s="1" t="s">
        <v>240</v>
      </c>
      <c r="B6" s="2" t="s">
        <v>249</v>
      </c>
      <c r="C6" s="25"/>
      <c r="D6" s="29">
        <v>50</v>
      </c>
      <c r="E6" s="30">
        <f>(Table5121822[[#This Row],[Annual Hours]]*(_xlfn.XLOOKUP(Table5121822[[#This Row],[Vendor Labor Category Title]],Table516[Vendor Labor Category Title],Table516[2027 Rate])))</f>
        <v>0</v>
      </c>
      <c r="F6" s="30">
        <f>(Table5121822[[#This Row],[Annual Hours]]*(_xlfn.XLOOKUP(Table5121822[[#This Row],[Vendor Labor Category Title]],Table516[Vendor Labor Category Title],Table516[2028 Rate])))</f>
        <v>0</v>
      </c>
      <c r="G6" s="30">
        <f>(Table5121822[[#This Row],[Annual Hours]]*(_xlfn.XLOOKUP(Table5121822[[#This Row],[Vendor Labor Category Title]],Table516[Vendor Labor Category Title],Table516[2029 Rate])))</f>
        <v>0</v>
      </c>
      <c r="H6" s="30">
        <f>(Table5121822[[#This Row],[Annual Hours]]*(_xlfn.XLOOKUP(Table5121822[[#This Row],[Vendor Labor Category Title]],Table516[Vendor Labor Category Title],Table516[2030 Rate])))</f>
        <v>0</v>
      </c>
    </row>
    <row r="7" spans="1:8" ht="69.95" customHeight="1" x14ac:dyDescent="0.25">
      <c r="A7" s="31" t="s">
        <v>247</v>
      </c>
      <c r="B7" s="2" t="s">
        <v>250</v>
      </c>
      <c r="C7" s="25"/>
      <c r="D7" s="29">
        <v>75</v>
      </c>
      <c r="E7" s="30">
        <f>(Table5121822[[#This Row],[Annual Hours]]*(_xlfn.XLOOKUP(Table5121822[[#This Row],[Vendor Labor Category Title]],Table516[Vendor Labor Category Title],Table516[2027 Rate])))</f>
        <v>0</v>
      </c>
      <c r="F7" s="30">
        <f>(Table5121822[[#This Row],[Annual Hours]]*(_xlfn.XLOOKUP(Table5121822[[#This Row],[Vendor Labor Category Title]],Table516[Vendor Labor Category Title],Table516[2028 Rate])))</f>
        <v>0</v>
      </c>
      <c r="G7" s="30">
        <f>(Table5121822[[#This Row],[Annual Hours]]*(_xlfn.XLOOKUP(Table5121822[[#This Row],[Vendor Labor Category Title]],Table516[Vendor Labor Category Title],Table516[2029 Rate])))</f>
        <v>0</v>
      </c>
      <c r="H7" s="30">
        <f>(Table5121822[[#This Row],[Annual Hours]]*(_xlfn.XLOOKUP(Table5121822[[#This Row],[Vendor Labor Category Title]],Table516[Vendor Labor Category Title],Table516[2030 Rate])))</f>
        <v>0</v>
      </c>
    </row>
    <row r="8" spans="1:8" ht="69.95" customHeight="1" x14ac:dyDescent="0.25">
      <c r="A8" s="1" t="s">
        <v>241</v>
      </c>
      <c r="B8" s="2" t="s">
        <v>251</v>
      </c>
      <c r="C8" s="25"/>
      <c r="D8" s="29">
        <v>50</v>
      </c>
      <c r="E8" s="30">
        <f>(Table5121822[[#This Row],[Annual Hours]]*(_xlfn.XLOOKUP(Table5121822[[#This Row],[Vendor Labor Category Title]],Table516[Vendor Labor Category Title],Table516[2027 Rate])))</f>
        <v>0</v>
      </c>
      <c r="F8" s="30">
        <f>(Table5121822[[#This Row],[Annual Hours]]*(_xlfn.XLOOKUP(Table5121822[[#This Row],[Vendor Labor Category Title]],Table516[Vendor Labor Category Title],Table516[2028 Rate])))</f>
        <v>0</v>
      </c>
      <c r="G8" s="30">
        <f>(Table5121822[[#This Row],[Annual Hours]]*(_xlfn.XLOOKUP(Table5121822[[#This Row],[Vendor Labor Category Title]],Table516[Vendor Labor Category Title],Table516[2029 Rate])))</f>
        <v>0</v>
      </c>
      <c r="H8" s="30">
        <f>(Table5121822[[#This Row],[Annual Hours]]*(_xlfn.XLOOKUP(Table5121822[[#This Row],[Vendor Labor Category Title]],Table516[Vendor Labor Category Title],Table516[2030 Rate])))</f>
        <v>0</v>
      </c>
    </row>
    <row r="9" spans="1:8" ht="69.95" customHeight="1" x14ac:dyDescent="0.25">
      <c r="A9" s="1" t="s">
        <v>242</v>
      </c>
      <c r="B9" s="2" t="s">
        <v>252</v>
      </c>
      <c r="C9" s="25"/>
      <c r="D9" s="29">
        <v>50</v>
      </c>
      <c r="E9" s="30">
        <f>(Table5121822[[#This Row],[Annual Hours]]*(_xlfn.XLOOKUP(Table5121822[[#This Row],[Vendor Labor Category Title]],Table516[Vendor Labor Category Title],Table516[2027 Rate])))</f>
        <v>0</v>
      </c>
      <c r="F9" s="30">
        <f>(Table5121822[[#This Row],[Annual Hours]]*(_xlfn.XLOOKUP(Table5121822[[#This Row],[Vendor Labor Category Title]],Table516[Vendor Labor Category Title],Table516[2028 Rate])))</f>
        <v>0</v>
      </c>
      <c r="G9" s="30">
        <f>(Table5121822[[#This Row],[Annual Hours]]*(_xlfn.XLOOKUP(Table5121822[[#This Row],[Vendor Labor Category Title]],Table516[Vendor Labor Category Title],Table516[2029 Rate])))</f>
        <v>0</v>
      </c>
      <c r="H9" s="30">
        <f>(Table5121822[[#This Row],[Annual Hours]]*(_xlfn.XLOOKUP(Table5121822[[#This Row],[Vendor Labor Category Title]],Table516[Vendor Labor Category Title],Table516[2030 Rate])))</f>
        <v>0</v>
      </c>
    </row>
    <row r="10" spans="1:8" ht="69.95" customHeight="1" x14ac:dyDescent="0.25">
      <c r="A10" s="1" t="s">
        <v>243</v>
      </c>
      <c r="B10" s="2" t="s">
        <v>253</v>
      </c>
      <c r="C10" s="25"/>
      <c r="D10" s="29">
        <v>50</v>
      </c>
      <c r="E10" s="30">
        <f>(Table5121822[[#This Row],[Annual Hours]]*(_xlfn.XLOOKUP(Table5121822[[#This Row],[Vendor Labor Category Title]],Table516[Vendor Labor Category Title],Table516[2027 Rate])))</f>
        <v>0</v>
      </c>
      <c r="F10" s="30">
        <f>(Table5121822[[#This Row],[Annual Hours]]*(_xlfn.XLOOKUP(Table5121822[[#This Row],[Vendor Labor Category Title]],Table516[Vendor Labor Category Title],Table516[2028 Rate])))</f>
        <v>0</v>
      </c>
      <c r="G10" s="30">
        <f>(Table5121822[[#This Row],[Annual Hours]]*(_xlfn.XLOOKUP(Table5121822[[#This Row],[Vendor Labor Category Title]],Table516[Vendor Labor Category Title],Table516[2029 Rate])))</f>
        <v>0</v>
      </c>
      <c r="H10" s="30">
        <f>(Table5121822[[#This Row],[Annual Hours]]*(_xlfn.XLOOKUP(Table5121822[[#This Row],[Vendor Labor Category Title]],Table516[Vendor Labor Category Title],Table516[2030 Rate])))</f>
        <v>0</v>
      </c>
    </row>
    <row r="11" spans="1:8" ht="69.95" customHeight="1" x14ac:dyDescent="0.25">
      <c r="A11" s="1" t="s">
        <v>244</v>
      </c>
      <c r="B11" s="2" t="s">
        <v>254</v>
      </c>
      <c r="C11" s="25"/>
      <c r="D11" s="29">
        <v>50</v>
      </c>
      <c r="E11" s="30">
        <f>(Table5121822[[#This Row],[Annual Hours]]*(_xlfn.XLOOKUP(Table5121822[[#This Row],[Vendor Labor Category Title]],Table516[Vendor Labor Category Title],Table516[2027 Rate])))</f>
        <v>0</v>
      </c>
      <c r="F11" s="30">
        <f>(Table5121822[[#This Row],[Annual Hours]]*(_xlfn.XLOOKUP(Table5121822[[#This Row],[Vendor Labor Category Title]],Table516[Vendor Labor Category Title],Table516[2028 Rate])))</f>
        <v>0</v>
      </c>
      <c r="G11" s="30">
        <f>(Table5121822[[#This Row],[Annual Hours]]*(_xlfn.XLOOKUP(Table5121822[[#This Row],[Vendor Labor Category Title]],Table516[Vendor Labor Category Title],Table516[2029 Rate])))</f>
        <v>0</v>
      </c>
      <c r="H11" s="30">
        <f>(Table5121822[[#This Row],[Annual Hours]]*(_xlfn.XLOOKUP(Table5121822[[#This Row],[Vendor Labor Category Title]],Table516[Vendor Labor Category Title],Table516[2030 Rate])))</f>
        <v>0</v>
      </c>
    </row>
    <row r="12" spans="1:8" ht="69.95" customHeight="1" x14ac:dyDescent="0.25">
      <c r="A12" s="1" t="s">
        <v>255</v>
      </c>
      <c r="B12" s="2" t="s">
        <v>256</v>
      </c>
      <c r="C12" s="25"/>
      <c r="D12" s="29">
        <v>25</v>
      </c>
      <c r="E12" s="30">
        <f>(Table5121822[[#This Row],[Annual Hours]]*(_xlfn.XLOOKUP(Table5121822[[#This Row],[Vendor Labor Category Title]],Table516[Vendor Labor Category Title],Table516[2027 Rate])))</f>
        <v>0</v>
      </c>
      <c r="F12" s="30">
        <f>(Table5121822[[#This Row],[Annual Hours]]*(_xlfn.XLOOKUP(Table5121822[[#This Row],[Vendor Labor Category Title]],Table516[Vendor Labor Category Title],Table516[2028 Rate])))</f>
        <v>0</v>
      </c>
      <c r="G12" s="30">
        <f>(Table5121822[[#This Row],[Annual Hours]]*(_xlfn.XLOOKUP(Table5121822[[#This Row],[Vendor Labor Category Title]],Table516[Vendor Labor Category Title],Table516[2029 Rate])))</f>
        <v>0</v>
      </c>
      <c r="H12" s="30">
        <f>(Table5121822[[#This Row],[Annual Hours]]*(_xlfn.XLOOKUP(Table5121822[[#This Row],[Vendor Labor Category Title]],Table516[Vendor Labor Category Title],Table516[2030 Rate])))</f>
        <v>0</v>
      </c>
    </row>
    <row r="13" spans="1:8" ht="69.95" customHeight="1" x14ac:dyDescent="0.25">
      <c r="A13" s="1" t="s">
        <v>245</v>
      </c>
      <c r="B13" s="2" t="s">
        <v>257</v>
      </c>
      <c r="C13" s="25"/>
      <c r="D13" s="29">
        <v>25</v>
      </c>
      <c r="E13" s="30">
        <f>(Table5121822[[#This Row],[Annual Hours]]*(_xlfn.XLOOKUP(Table5121822[[#This Row],[Vendor Labor Category Title]],Table516[Vendor Labor Category Title],Table516[2027 Rate])))</f>
        <v>0</v>
      </c>
      <c r="F13" s="30">
        <f>(Table5121822[[#This Row],[Annual Hours]]*(_xlfn.XLOOKUP(Table5121822[[#This Row],[Vendor Labor Category Title]],Table516[Vendor Labor Category Title],Table516[2028 Rate])))</f>
        <v>0</v>
      </c>
      <c r="G13" s="30">
        <f>(Table5121822[[#This Row],[Annual Hours]]*(_xlfn.XLOOKUP(Table5121822[[#This Row],[Vendor Labor Category Title]],Table516[Vendor Labor Category Title],Table516[2029 Rate])))</f>
        <v>0</v>
      </c>
      <c r="H13" s="30">
        <f>(Table5121822[[#This Row],[Annual Hours]]*(_xlfn.XLOOKUP(Table5121822[[#This Row],[Vendor Labor Category Title]],Table516[Vendor Labor Category Title],Table516[2030 Rate])))</f>
        <v>0</v>
      </c>
    </row>
    <row r="14" spans="1:8" ht="69.95" customHeight="1" x14ac:dyDescent="0.25">
      <c r="A14" s="1" t="s">
        <v>246</v>
      </c>
      <c r="B14" s="2" t="s">
        <v>258</v>
      </c>
      <c r="C14" s="25"/>
      <c r="D14" s="29">
        <v>50</v>
      </c>
      <c r="E14" s="30">
        <f>(Table5121822[[#This Row],[Annual Hours]]*(_xlfn.XLOOKUP(Table5121822[[#This Row],[Vendor Labor Category Title]],Table516[Vendor Labor Category Title],Table516[2027 Rate])))</f>
        <v>0</v>
      </c>
      <c r="F14" s="30">
        <f>(Table5121822[[#This Row],[Annual Hours]]*(_xlfn.XLOOKUP(Table5121822[[#This Row],[Vendor Labor Category Title]],Table516[Vendor Labor Category Title],Table516[2028 Rate])))</f>
        <v>0</v>
      </c>
      <c r="G14" s="30">
        <f>(Table5121822[[#This Row],[Annual Hours]]*(_xlfn.XLOOKUP(Table5121822[[#This Row],[Vendor Labor Category Title]],Table516[Vendor Labor Category Title],Table516[2029 Rate])))</f>
        <v>0</v>
      </c>
      <c r="H14" s="30">
        <f>(Table5121822[[#This Row],[Annual Hours]]*(_xlfn.XLOOKUP(Table5121822[[#This Row],[Vendor Labor Category Title]],Table516[Vendor Labor Category Title],Table516[2030 Rate])))</f>
        <v>0</v>
      </c>
    </row>
    <row r="15" spans="1:8" s="4" customFormat="1" x14ac:dyDescent="0.25">
      <c r="A15" s="32" t="s">
        <v>216</v>
      </c>
      <c r="B15" s="6"/>
      <c r="C15" s="6"/>
      <c r="D15" s="33"/>
      <c r="E15" s="17">
        <f>SUM(E5:E14)</f>
        <v>0</v>
      </c>
      <c r="F15" s="17">
        <f t="shared" ref="F15:H15" si="0">SUM(F5:F14)</f>
        <v>0</v>
      </c>
      <c r="G15" s="17">
        <f t="shared" si="0"/>
        <v>0</v>
      </c>
      <c r="H15" s="17">
        <f t="shared" si="0"/>
        <v>0</v>
      </c>
    </row>
    <row r="16" spans="1:8" x14ac:dyDescent="0.25"/>
    <row r="17" spans="1:3" s="5" customFormat="1" x14ac:dyDescent="0.25">
      <c r="A17" s="34" t="s">
        <v>283</v>
      </c>
    </row>
    <row r="18" spans="1:3" x14ac:dyDescent="0.25">
      <c r="A18" s="15" t="s">
        <v>260</v>
      </c>
      <c r="B18" t="s">
        <v>238</v>
      </c>
      <c r="C18" t="s">
        <v>285</v>
      </c>
    </row>
    <row r="19" spans="1:3" ht="15" customHeight="1" x14ac:dyDescent="0.25">
      <c r="A19" s="27">
        <v>2027</v>
      </c>
      <c r="B19" s="15">
        <v>10000</v>
      </c>
      <c r="C19" s="28" t="str">
        <f>IF(ISBLANK('Sustain. Vendor LCATs &amp; Rates'!B25),"",Table131923[[#This Row],[Estimated Materials Cost]]*(1+(_xlfn.XLOOKUP(Table131923[[#This Row],[Year]],Table617[Year],Table617[Rate]))))</f>
        <v/>
      </c>
    </row>
    <row r="20" spans="1:3" ht="15" customHeight="1" x14ac:dyDescent="0.25">
      <c r="A20" s="27">
        <v>2028</v>
      </c>
      <c r="B20" s="15">
        <f>B19*1.03</f>
        <v>10300</v>
      </c>
      <c r="C20" s="28" t="str">
        <f>IF(ISBLANK('Sustain. Vendor LCATs &amp; Rates'!B26),"",Table131923[[#This Row],[Estimated Materials Cost]]*(1+(_xlfn.XLOOKUP(Table131923[[#This Row],[Year]],Table617[Year],Table617[Rate]))))</f>
        <v/>
      </c>
    </row>
    <row r="21" spans="1:3" ht="15" customHeight="1" x14ac:dyDescent="0.25">
      <c r="A21" s="27">
        <v>2029</v>
      </c>
      <c r="B21" s="15">
        <f t="shared" ref="B21:B22" si="1">B20*1.03</f>
        <v>10609</v>
      </c>
      <c r="C21" s="28" t="str">
        <f>IF(ISBLANK('Sustain. Vendor LCATs &amp; Rates'!B27),"",Table131923[[#This Row],[Estimated Materials Cost]]*(1+(_xlfn.XLOOKUP(Table131923[[#This Row],[Year]],Table617[Year],Table617[Rate]))))</f>
        <v/>
      </c>
    </row>
    <row r="22" spans="1:3" ht="15" customHeight="1" x14ac:dyDescent="0.25">
      <c r="A22" s="27">
        <v>2030</v>
      </c>
      <c r="B22" s="15">
        <f t="shared" si="1"/>
        <v>10927.27</v>
      </c>
      <c r="C22" s="28" t="str">
        <f>IF(ISBLANK('Sustain. Vendor LCATs &amp; Rates'!B28),"",Table131923[[#This Row],[Estimated Materials Cost]]*(1+(_xlfn.XLOOKUP(Table131923[[#This Row],[Year]],Table617[Year],Table617[Rate]))))</f>
        <v/>
      </c>
    </row>
    <row r="23" spans="1:3" ht="15" hidden="1" customHeight="1" x14ac:dyDescent="0.25">
      <c r="A23" s="27"/>
      <c r="B23" s="15"/>
    </row>
  </sheetData>
  <sheetProtection sheet="1" objects="1" scenarios="1"/>
  <mergeCells count="1">
    <mergeCell ref="A1:H1"/>
  </mergeCells>
  <phoneticPr fontId="6" type="noConversion"/>
  <pageMargins left="0.7" right="0.7" top="0.75" bottom="0.75" header="0.3" footer="0.3"/>
  <tableParts count="2">
    <tablePart r:id="rId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xr:uid="{9DED92EF-D2C3-4050-A7B7-47322683A2FE}">
          <x14:formula1>
            <xm:f>'Sustain. Vendor LCATs &amp; Rates'!$A$5:$A$21</xm:f>
          </x14:formula1>
          <xm:sqref>C5:C14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EC029-5EA1-407B-8D15-5186A9D796E3}">
  <sheetPr>
    <tabColor rgb="FFFFFF00"/>
  </sheetPr>
  <dimension ref="A1:C20"/>
  <sheetViews>
    <sheetView showGridLines="0" zoomScaleNormal="100" workbookViewId="0">
      <selection activeCell="B6" sqref="B6"/>
    </sheetView>
  </sheetViews>
  <sheetFormatPr defaultColWidth="0" defaultRowHeight="15" zeroHeight="1" x14ac:dyDescent="0.25"/>
  <cols>
    <col min="1" max="1" width="11.140625" customWidth="1"/>
    <col min="2" max="2" width="52.42578125" customWidth="1"/>
    <col min="3" max="3" width="20.7109375" customWidth="1"/>
    <col min="4" max="16384" width="8.85546875" hidden="1"/>
  </cols>
  <sheetData>
    <row r="1" spans="1:3" x14ac:dyDescent="0.25">
      <c r="A1" s="43" t="str">
        <f>IF(ISTEXT('Vendor Name'!A2),'Vendor Name'!A2,"")</f>
        <v/>
      </c>
      <c r="B1" s="44"/>
      <c r="C1" s="45"/>
    </row>
    <row r="2" spans="1:3" x14ac:dyDescent="0.25"/>
    <row r="3" spans="1:3" x14ac:dyDescent="0.25">
      <c r="A3" s="5" t="s">
        <v>284</v>
      </c>
    </row>
    <row r="4" spans="1:3" x14ac:dyDescent="0.25">
      <c r="A4" t="s">
        <v>192</v>
      </c>
      <c r="B4" t="s">
        <v>193</v>
      </c>
      <c r="C4" t="s">
        <v>194</v>
      </c>
    </row>
    <row r="5" spans="1:3" ht="75" x14ac:dyDescent="0.25">
      <c r="A5" s="1" t="s">
        <v>195</v>
      </c>
      <c r="B5" s="2" t="s">
        <v>196</v>
      </c>
      <c r="C5" s="3" cm="1">
        <f t="array" ref="C5">Table_1[Price]</f>
        <v>0</v>
      </c>
    </row>
    <row r="6" spans="1:3" ht="75" x14ac:dyDescent="0.25">
      <c r="A6" s="1" t="s">
        <v>214</v>
      </c>
      <c r="B6" s="2" t="s">
        <v>232</v>
      </c>
      <c r="C6" s="3" cm="1">
        <f t="array" ref="C6">Table_5[Price]</f>
        <v>0</v>
      </c>
    </row>
    <row r="7" spans="1:3" ht="75" x14ac:dyDescent="0.25">
      <c r="A7" s="1" t="s">
        <v>217</v>
      </c>
      <c r="B7" s="2" t="s">
        <v>290</v>
      </c>
      <c r="C7" s="3">
        <f>Sustainment!C5</f>
        <v>0</v>
      </c>
    </row>
    <row r="8" spans="1:3" ht="75" x14ac:dyDescent="0.25">
      <c r="A8" s="1" t="s">
        <v>218</v>
      </c>
      <c r="B8" s="2" t="s">
        <v>291</v>
      </c>
      <c r="C8" s="3">
        <f>Sustainment!C6</f>
        <v>0</v>
      </c>
    </row>
    <row r="9" spans="1:3" ht="75" x14ac:dyDescent="0.25">
      <c r="A9" s="1" t="s">
        <v>219</v>
      </c>
      <c r="B9" s="2" t="s">
        <v>234</v>
      </c>
      <c r="C9" s="3">
        <f>Sustainment!C7</f>
        <v>0</v>
      </c>
    </row>
    <row r="10" spans="1:3" ht="75" x14ac:dyDescent="0.25">
      <c r="A10" s="1" t="s">
        <v>220</v>
      </c>
      <c r="B10" s="2" t="s">
        <v>293</v>
      </c>
      <c r="C10" s="3">
        <f>Sustainment!C11</f>
        <v>0</v>
      </c>
    </row>
    <row r="11" spans="1:3" ht="75" x14ac:dyDescent="0.25">
      <c r="A11" s="1" t="s">
        <v>276</v>
      </c>
      <c r="B11" s="2" t="s">
        <v>292</v>
      </c>
      <c r="C11" s="3">
        <f>Sustainment!C12</f>
        <v>0</v>
      </c>
    </row>
    <row r="12" spans="1:3" ht="75" x14ac:dyDescent="0.25">
      <c r="A12" s="1" t="s">
        <v>277</v>
      </c>
      <c r="B12" s="2" t="s">
        <v>271</v>
      </c>
      <c r="C12" s="3">
        <f>Sustainment!C13</f>
        <v>0</v>
      </c>
    </row>
    <row r="13" spans="1:3" ht="75" x14ac:dyDescent="0.25">
      <c r="A13" s="1" t="s">
        <v>278</v>
      </c>
      <c r="B13" s="2" t="s">
        <v>295</v>
      </c>
      <c r="C13" s="3">
        <f>Sustainment!C17</f>
        <v>0</v>
      </c>
    </row>
    <row r="14" spans="1:3" ht="75" x14ac:dyDescent="0.25">
      <c r="A14" s="1" t="s">
        <v>279</v>
      </c>
      <c r="B14" s="2" t="s">
        <v>294</v>
      </c>
      <c r="C14" s="3">
        <f>Sustainment!C18</f>
        <v>0</v>
      </c>
    </row>
    <row r="15" spans="1:3" ht="75" x14ac:dyDescent="0.25">
      <c r="A15" s="1" t="s">
        <v>286</v>
      </c>
      <c r="B15" s="2" t="s">
        <v>273</v>
      </c>
      <c r="C15" s="3">
        <f>Sustainment!C19</f>
        <v>0</v>
      </c>
    </row>
    <row r="16" spans="1:3" ht="75" x14ac:dyDescent="0.25">
      <c r="A16" s="1" t="s">
        <v>287</v>
      </c>
      <c r="B16" s="2" t="s">
        <v>297</v>
      </c>
      <c r="C16" s="3">
        <f>Sustainment!C23</f>
        <v>0</v>
      </c>
    </row>
    <row r="17" spans="1:3" ht="75" x14ac:dyDescent="0.25">
      <c r="A17" s="1" t="s">
        <v>288</v>
      </c>
      <c r="B17" s="2" t="s">
        <v>296</v>
      </c>
      <c r="C17" s="3">
        <f>Sustainment!C24</f>
        <v>0</v>
      </c>
    </row>
    <row r="18" spans="1:3" ht="75" x14ac:dyDescent="0.25">
      <c r="A18" s="1" t="s">
        <v>289</v>
      </c>
      <c r="B18" s="2" t="s">
        <v>275</v>
      </c>
      <c r="C18" s="3">
        <f>Sustainment!C25</f>
        <v>0</v>
      </c>
    </row>
    <row r="19" spans="1:3" ht="17.25" x14ac:dyDescent="0.25">
      <c r="A19" s="1"/>
      <c r="B19" s="6" t="s">
        <v>215</v>
      </c>
      <c r="C19" s="7">
        <f>SUM(C5:C18)</f>
        <v>0</v>
      </c>
    </row>
    <row r="20" spans="1:3" ht="90" customHeight="1" x14ac:dyDescent="0.25">
      <c r="A20" s="46" t="s">
        <v>233</v>
      </c>
      <c r="B20" s="46"/>
      <c r="C20" s="46"/>
    </row>
  </sheetData>
  <sheetProtection sheet="1" objects="1" scenarios="1"/>
  <mergeCells count="2">
    <mergeCell ref="A20:C20"/>
    <mergeCell ref="A1:C1"/>
  </mergeCells>
  <phoneticPr fontId="6" type="noConversion"/>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Vendor Name</vt:lpstr>
      <vt:lpstr>Design &amp; Recommendation</vt:lpstr>
      <vt:lpstr>Implementation</vt:lpstr>
      <vt:lpstr>Sustainment</vt:lpstr>
      <vt:lpstr>Sustain. Vendor LCATs &amp; Rates</vt:lpstr>
      <vt:lpstr>Sustain. RFP LCATs &amp; Hours</vt:lpstr>
      <vt:lpstr>Proposal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Joshua Houston</dc:creator>
  <cp:lastModifiedBy>Joshua Houston</cp:lastModifiedBy>
  <dcterms:created xsi:type="dcterms:W3CDTF">2025-11-24T22:53:27Z</dcterms:created>
  <dcterms:modified xsi:type="dcterms:W3CDTF">2026-01-28T21:47:22Z</dcterms:modified>
</cp:coreProperties>
</file>